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nnée 2017-18\Ginette\PCSI 1\DS\DS 5\"/>
    </mc:Choice>
  </mc:AlternateContent>
  <bookViews>
    <workbookView xWindow="0" yWindow="36" windowWidth="15960" windowHeight="18084"/>
  </bookViews>
  <sheets>
    <sheet name="Feuil1 - Tableau 1" sheetId="1" r:id="rId1"/>
    <sheet name="Feuil1 - Bilan" sheetId="2" r:id="rId2"/>
    <sheet name="Feuil1 - Dessins" sheetId="3" r:id="rId3"/>
    <sheet name="Feuille 1" sheetId="4" r:id="rId4"/>
  </sheets>
  <calcPr calcId="152511"/>
</workbook>
</file>

<file path=xl/calcChain.xml><?xml version="1.0" encoding="utf-8"?>
<calcChain xmlns="http://schemas.openxmlformats.org/spreadsheetml/2006/main">
  <c r="G66" i="1" l="1"/>
  <c r="G63" i="1"/>
  <c r="H63" i="1"/>
  <c r="I63" i="1"/>
  <c r="J63" i="1"/>
  <c r="AA64" i="1" s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W64" i="1" s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F63" i="1"/>
  <c r="M42" i="1" l="1"/>
  <c r="AC17" i="1"/>
  <c r="W17" i="1" l="1"/>
  <c r="K17" i="1"/>
  <c r="AQ17" i="1"/>
  <c r="AW17" i="1"/>
  <c r="AN59" i="1" l="1"/>
  <c r="AN62" i="1" s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D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AW42" i="1"/>
  <c r="AV42" i="1"/>
  <c r="AU42" i="1"/>
  <c r="AT42" i="1"/>
  <c r="AS42" i="1"/>
  <c r="AR42" i="1"/>
  <c r="AQ42" i="1"/>
  <c r="AQ59" i="1" s="1"/>
  <c r="AQ62" i="1" s="1"/>
  <c r="AP42" i="1"/>
  <c r="AO42" i="1"/>
  <c r="AN42" i="1"/>
  <c r="AM42" i="1"/>
  <c r="AL42" i="1"/>
  <c r="AK42" i="1"/>
  <c r="AK59" i="1" s="1"/>
  <c r="AK62" i="1" s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L42" i="1"/>
  <c r="K42" i="1"/>
  <c r="J42" i="1"/>
  <c r="I42" i="1"/>
  <c r="H42" i="1"/>
  <c r="G42" i="1"/>
  <c r="F42" i="1"/>
  <c r="D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AV17" i="1"/>
  <c r="AU17" i="1"/>
  <c r="AT17" i="1"/>
  <c r="AS17" i="1"/>
  <c r="AR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B17" i="1"/>
  <c r="AA17" i="1"/>
  <c r="Z17" i="1"/>
  <c r="Y17" i="1"/>
  <c r="X17" i="1"/>
  <c r="V17" i="1"/>
  <c r="U17" i="1"/>
  <c r="T17" i="1"/>
  <c r="S17" i="1"/>
  <c r="R17" i="1"/>
  <c r="Q17" i="1"/>
  <c r="P17" i="1"/>
  <c r="O17" i="1"/>
  <c r="N17" i="1"/>
  <c r="M17" i="1"/>
  <c r="L17" i="1"/>
  <c r="J17" i="1"/>
  <c r="I17" i="1"/>
  <c r="H17" i="1"/>
  <c r="G17" i="1"/>
  <c r="F17" i="1"/>
  <c r="D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B2" i="1"/>
  <c r="A2" i="1"/>
  <c r="AF59" i="1" l="1"/>
  <c r="AF62" i="1" s="1"/>
  <c r="B27" i="4" s="1"/>
  <c r="AR59" i="1"/>
  <c r="AR62" i="1" s="1"/>
  <c r="B39" i="4" s="1"/>
  <c r="O59" i="1"/>
  <c r="O62" i="1" s="1"/>
  <c r="B10" i="4" s="1"/>
  <c r="L59" i="1"/>
  <c r="L62" i="1" s="1"/>
  <c r="B7" i="4" s="1"/>
  <c r="N59" i="1"/>
  <c r="N62" i="1" s="1"/>
  <c r="B9" i="4" s="1"/>
  <c r="AI59" i="1"/>
  <c r="AI62" i="1" s="1"/>
  <c r="B30" i="4" s="1"/>
  <c r="AH59" i="1"/>
  <c r="AH62" i="1" s="1"/>
  <c r="B29" i="4" s="1"/>
  <c r="U59" i="1"/>
  <c r="U62" i="1" s="1"/>
  <c r="B16" i="4" s="1"/>
  <c r="AP59" i="1"/>
  <c r="AP62" i="1" s="1"/>
  <c r="B37" i="4" s="1"/>
  <c r="AT59" i="1"/>
  <c r="AT62" i="1" s="1"/>
  <c r="B41" i="4" s="1"/>
  <c r="P59" i="1"/>
  <c r="P62" i="1" s="1"/>
  <c r="B11" i="4" s="1"/>
  <c r="I59" i="1"/>
  <c r="I62" i="1" s="1"/>
  <c r="B4" i="4" s="1"/>
  <c r="M59" i="1"/>
  <c r="M62" i="1" s="1"/>
  <c r="B8" i="4" s="1"/>
  <c r="AJ59" i="1"/>
  <c r="AJ62" i="1" s="1"/>
  <c r="B31" i="4" s="1"/>
  <c r="D59" i="1"/>
  <c r="D62" i="1" s="1"/>
  <c r="AC59" i="1"/>
  <c r="AC62" i="1" s="1"/>
  <c r="B24" i="4" s="1"/>
  <c r="Z59" i="1"/>
  <c r="Z62" i="1" s="1"/>
  <c r="B21" i="4" s="1"/>
  <c r="AE59" i="1"/>
  <c r="AE62" i="1" s="1"/>
  <c r="B26" i="4" s="1"/>
  <c r="AD59" i="1"/>
  <c r="AD62" i="1" s="1"/>
  <c r="B25" i="4" s="1"/>
  <c r="AG59" i="1"/>
  <c r="AG62" i="1" s="1"/>
  <c r="B28" i="4" s="1"/>
  <c r="AS59" i="1"/>
  <c r="AS62" i="1" s="1"/>
  <c r="B40" i="4" s="1"/>
  <c r="X59" i="1"/>
  <c r="X62" i="1" s="1"/>
  <c r="B19" i="4" s="1"/>
  <c r="F59" i="1"/>
  <c r="F62" i="1" s="1"/>
  <c r="B1" i="4" s="1"/>
  <c r="AV59" i="1"/>
  <c r="AV62" i="1" s="1"/>
  <c r="AO59" i="1"/>
  <c r="AO62" i="1" s="1"/>
  <c r="B36" i="4" s="1"/>
  <c r="T59" i="1"/>
  <c r="T62" i="1" s="1"/>
  <c r="B15" i="4" s="1"/>
  <c r="R59" i="1"/>
  <c r="R62" i="1" s="1"/>
  <c r="B13" i="4" s="1"/>
  <c r="AM59" i="1"/>
  <c r="AM62" i="1" s="1"/>
  <c r="B34" i="4" s="1"/>
  <c r="AB59" i="1"/>
  <c r="AB62" i="1" s="1"/>
  <c r="B23" i="4" s="1"/>
  <c r="W59" i="1"/>
  <c r="W62" i="1" s="1"/>
  <c r="H59" i="1"/>
  <c r="H62" i="1" s="1"/>
  <c r="B3" i="4" s="1"/>
  <c r="AU59" i="1"/>
  <c r="AU62" i="1" s="1"/>
  <c r="K59" i="1"/>
  <c r="K62" i="1" s="1"/>
  <c r="B6" i="4" s="1"/>
  <c r="AW59" i="1"/>
  <c r="AW62" i="1" s="1"/>
  <c r="B44" i="4" s="1"/>
  <c r="S59" i="1"/>
  <c r="S62" i="1" s="1"/>
  <c r="B14" i="4" s="1"/>
  <c r="Y59" i="1"/>
  <c r="Y62" i="1" s="1"/>
  <c r="B20" i="4" s="1"/>
  <c r="G59" i="1"/>
  <c r="G62" i="1" s="1"/>
  <c r="B2" i="4" s="1"/>
  <c r="AL59" i="1"/>
  <c r="AL62" i="1" s="1"/>
  <c r="B33" i="4" s="1"/>
  <c r="V59" i="1"/>
  <c r="V62" i="1" s="1"/>
  <c r="B17" i="4" s="1"/>
  <c r="AA59" i="1"/>
  <c r="AA62" i="1" s="1"/>
  <c r="J59" i="1"/>
  <c r="J62" i="1" s="1"/>
  <c r="B5" i="4" s="1"/>
  <c r="Q59" i="1"/>
  <c r="Q62" i="1" s="1"/>
  <c r="D11" i="2"/>
  <c r="D8" i="2"/>
  <c r="B35" i="4"/>
  <c r="B32" i="4"/>
  <c r="B38" i="4"/>
  <c r="J64" i="1" l="1"/>
  <c r="AH64" i="1"/>
  <c r="H64" i="1"/>
  <c r="G64" i="1"/>
  <c r="AJ64" i="1"/>
  <c r="AP64" i="1"/>
  <c r="AI64" i="1"/>
  <c r="T64" i="1"/>
  <c r="AS64" i="1"/>
  <c r="Y64" i="1"/>
  <c r="AC64" i="1"/>
  <c r="O64" i="1"/>
  <c r="AW64" i="1"/>
  <c r="Q64" i="1"/>
  <c r="AT64" i="1"/>
  <c r="AD64" i="1"/>
  <c r="D5" i="2"/>
  <c r="B12" i="4"/>
  <c r="C14" i="4" s="1"/>
  <c r="AR64" i="1"/>
  <c r="L64" i="1"/>
  <c r="Z64" i="1"/>
  <c r="N64" i="1"/>
  <c r="D3" i="2"/>
  <c r="M64" i="1"/>
  <c r="S64" i="1"/>
  <c r="AO64" i="1"/>
  <c r="I64" i="1"/>
  <c r="B2" i="2"/>
  <c r="D9" i="2"/>
  <c r="B6" i="2"/>
  <c r="AN64" i="1"/>
  <c r="AM64" i="1"/>
  <c r="D6" i="2"/>
  <c r="F64" i="1"/>
  <c r="P64" i="1"/>
  <c r="AK64" i="1"/>
  <c r="AG64" i="1"/>
  <c r="X64" i="1"/>
  <c r="D2" i="2"/>
  <c r="D4" i="2"/>
  <c r="K64" i="1"/>
  <c r="AQ64" i="1"/>
  <c r="R64" i="1"/>
  <c r="AB64" i="1"/>
  <c r="U64" i="1"/>
  <c r="AF64" i="1"/>
  <c r="D7" i="2"/>
  <c r="D10" i="2"/>
  <c r="B3" i="2"/>
  <c r="AU64" i="1"/>
  <c r="AE64" i="1"/>
  <c r="B5" i="2"/>
  <c r="AL64" i="1"/>
  <c r="V64" i="1"/>
  <c r="AV64" i="1"/>
  <c r="C3" i="4" l="1"/>
  <c r="C31" i="4"/>
  <c r="C7" i="4"/>
  <c r="C39" i="4"/>
  <c r="C40" i="4"/>
  <c r="C35" i="4"/>
  <c r="C32" i="4"/>
  <c r="C33" i="4"/>
  <c r="C29" i="4"/>
  <c r="C8" i="4"/>
  <c r="C12" i="4"/>
  <c r="C28" i="4"/>
  <c r="C17" i="4"/>
  <c r="B45" i="4"/>
  <c r="C30" i="4"/>
  <c r="C16" i="4"/>
  <c r="C44" i="4"/>
  <c r="C36" i="4"/>
  <c r="C15" i="4"/>
  <c r="C10" i="4"/>
  <c r="C9" i="4"/>
  <c r="C23" i="4"/>
  <c r="C19" i="4"/>
  <c r="C21" i="4"/>
  <c r="C38" i="4"/>
  <c r="C26" i="4"/>
  <c r="C27" i="4"/>
  <c r="C5" i="4"/>
  <c r="C1" i="4"/>
  <c r="C4" i="4"/>
  <c r="C25" i="4"/>
  <c r="C13" i="4"/>
  <c r="C34" i="4"/>
  <c r="B46" i="4"/>
  <c r="C37" i="4"/>
  <c r="C41" i="4"/>
  <c r="C6" i="4"/>
  <c r="C2" i="4"/>
  <c r="C24" i="4"/>
  <c r="C20" i="4"/>
  <c r="C11" i="4"/>
</calcChain>
</file>

<file path=xl/sharedStrings.xml><?xml version="1.0" encoding="utf-8"?>
<sst xmlns="http://schemas.openxmlformats.org/spreadsheetml/2006/main" count="204" uniqueCount="203">
  <si>
    <t>Tx réponse</t>
  </si>
  <si>
    <t>Efficacité</t>
  </si>
  <si>
    <t>TOR = tout ou rien</t>
  </si>
  <si>
    <t>BENOIT</t>
  </si>
  <si>
    <t>BETHOUART</t>
  </si>
  <si>
    <t>BLIN</t>
  </si>
  <si>
    <t>BOITTE</t>
  </si>
  <si>
    <t>BOUTON</t>
  </si>
  <si>
    <t>COURBIT</t>
  </si>
  <si>
    <t>CRAMER</t>
  </si>
  <si>
    <t>DANET</t>
  </si>
  <si>
    <t>DE BOISREDON</t>
  </si>
  <si>
    <t>DECROOCQ</t>
  </si>
  <si>
    <t>DELESALLE</t>
  </si>
  <si>
    <t>DELGENDRE</t>
  </si>
  <si>
    <t>DENIS</t>
  </si>
  <si>
    <t>DENOYER</t>
  </si>
  <si>
    <t>DESOMBRE</t>
  </si>
  <si>
    <t>DEVEY</t>
  </si>
  <si>
    <t>DONNAY</t>
  </si>
  <si>
    <t>DURSIN--SALAGNAC</t>
  </si>
  <si>
    <t>DUTOT</t>
  </si>
  <si>
    <t>EL ASSAL</t>
  </si>
  <si>
    <t>EL-KHOLDI</t>
  </si>
  <si>
    <t>FOUQUET</t>
  </si>
  <si>
    <t>FRANCOIS-PONCET</t>
  </si>
  <si>
    <t>GATEAU</t>
  </si>
  <si>
    <t>GUILLAUME</t>
  </si>
  <si>
    <t>HICHEUR</t>
  </si>
  <si>
    <t>KERORGANT</t>
  </si>
  <si>
    <t>KUNTZ</t>
  </si>
  <si>
    <t>LAMANT</t>
  </si>
  <si>
    <t>LASNE</t>
  </si>
  <si>
    <t>LE BÉCHEC</t>
  </si>
  <si>
    <t>LELANDAIS</t>
  </si>
  <si>
    <t>LEVESQUE</t>
  </si>
  <si>
    <t>MARTHAN</t>
  </si>
  <si>
    <t>MARTIN</t>
  </si>
  <si>
    <t>MONGAY</t>
  </si>
  <si>
    <t>PARTARRIEU</t>
  </si>
  <si>
    <t>PERRAUDIN</t>
  </si>
  <si>
    <t>RICHARD</t>
  </si>
  <si>
    <t>ROBION</t>
  </si>
  <si>
    <t>SMITH</t>
  </si>
  <si>
    <t>SOLANS</t>
  </si>
  <si>
    <t>VINET</t>
  </si>
  <si>
    <t>VOISARD</t>
  </si>
  <si>
    <t>Diagramme (1)</t>
  </si>
  <si>
    <t>Diag complété (1)</t>
  </si>
  <si>
    <t>pKa = 6,4 (1) ; justif (1)</t>
  </si>
  <si>
    <t>beta = 10^6,1 (1) ; justif (1)</t>
  </si>
  <si>
    <t>pZn = pH + logbeta - pKa = pH - 0,3 (2 TOR pour résultat + 1 pour méthode)</t>
  </si>
  <si>
    <t>pipette jaugée / éprouvette / pipette pasteur / burette (4)</t>
  </si>
  <si>
    <t>tampon (1) ; régler le pH (1)</t>
  </si>
  <si>
    <t>Zn2+ + H2Y2- + 2B  =  2BH+ + ZnY2- (2 / 1 si pas B/BH+) 10^9,6 (2)</t>
  </si>
  <si>
    <t>jeune car HIn3— (1) ;</t>
  </si>
  <si>
    <t>Zn2+ + HIn3- + B = ZnIn2- + BH+ (2 / 1 si pas B) passage de jaune à violet (1) ; stop au début (1) ; pH ok (2)</t>
  </si>
  <si>
    <t>0,01 M (1)</t>
  </si>
  <si>
    <t>Al3+ + H2Y2- + 2B = 2BH+ + AlY2- (2 / 1 si pas B/BH+)</t>
  </si>
  <si>
    <t>RT Zn2+ + H2Y2- + 2B = ZnY2- + 2BH+ (2 / 1 si pas B/BH+) ; S avant (1) ; S après (1)</t>
  </si>
  <si>
    <t>jaune -&gt; violet (1) ; début du changement (1)</t>
  </si>
  <si>
    <t>CVéq = CEDTAV0 - CAlVS (2) ; 6,5.10^-3 M (1)</t>
  </si>
  <si>
    <t>achiral car plan de symétrie ou superposable (1)</t>
  </si>
  <si>
    <t>1</t>
  </si>
  <si>
    <t>2</t>
  </si>
  <si>
    <t>Groupes encombrants en position axiale pas favorable (1). Conformation double éq (1)</t>
  </si>
  <si>
    <t>3</t>
  </si>
  <si>
    <t>Bateau (1). Evite de placer un gros substituant en axial (1)</t>
  </si>
  <si>
    <t>4</t>
  </si>
  <si>
    <t>SN2 car réaction stéréosélective (1). Produit B avec stéréochimie (1)</t>
  </si>
  <si>
    <t>5</t>
  </si>
  <si>
    <t>Chemin réactionnel avec R et P (1). Etat de transition avec attaque en anti (1)</t>
  </si>
  <si>
    <t>6</t>
  </si>
  <si>
    <t>Définition avec notion de relation entre config des réactifs et celle des produits (1). Illustration (1)</t>
  </si>
  <si>
    <t>7</t>
  </si>
  <si>
    <t>SN2 (1) et C (1). 0 si pas de stéréochimie pour C</t>
  </si>
  <si>
    <t>8</t>
  </si>
  <si>
    <t>E2 car bonne base ou 9H éq (1). D (1)</t>
  </si>
  <si>
    <t>9</t>
  </si>
  <si>
    <t>Chiral car un unique C* ou non superposable à image miroir (1). Optiquement inactif (1)</t>
  </si>
  <si>
    <t>10</t>
  </si>
  <si>
    <t>Passage du trans en axial trop couteux : pas de H en anti (3)</t>
  </si>
  <si>
    <t>11</t>
  </si>
  <si>
    <t>Produit E (2 TOR) si pas bonne conformation (1)</t>
  </si>
  <si>
    <t>12</t>
  </si>
  <si>
    <t>Effet -I de Br ou solvant aprotique peu polaire (2)</t>
  </si>
  <si>
    <t>13</t>
  </si>
  <si>
    <t>Déprotonation (1) / SN2 (1). Si tout en une étape (1)</t>
  </si>
  <si>
    <t>14</t>
  </si>
  <si>
    <t>Structure de F avec stéréochimie (2 TOR) ; 0 si molécule E fausse et F juste fortuitement</t>
  </si>
  <si>
    <t>15</t>
  </si>
  <si>
    <t>Décalines en chaise 2x(2). Attaque anti possible que sur G (2)</t>
  </si>
  <si>
    <t>16</t>
  </si>
  <si>
    <t>Inversion de Walden donc SN2 (1)</t>
  </si>
  <si>
    <t>17</t>
  </si>
  <si>
    <t>Retention de config : pas SN2 (1) et réaction stéréosélective : pas SN1 (1)</t>
  </si>
  <si>
    <t>18</t>
  </si>
  <si>
    <t>Mécanisme (3). (1) si pas de stéréochimie</t>
  </si>
  <si>
    <t>19</t>
  </si>
  <si>
    <t>Attaque en anti (2)</t>
  </si>
  <si>
    <t>20</t>
  </si>
  <si>
    <t xml:space="preserve">CH3I (1) </t>
  </si>
  <si>
    <t>21</t>
  </si>
  <si>
    <t xml:space="preserve">SN2 (1) ; réaction a/b avec libération de HCl (2) </t>
  </si>
  <si>
    <t>22</t>
  </si>
  <si>
    <t>RX primaire : SN1 peu probable (1)</t>
  </si>
  <si>
    <t>23</t>
  </si>
  <si>
    <t>Mécanisme (3)</t>
  </si>
  <si>
    <t>Ss Tot</t>
  </si>
  <si>
    <t>Config Cu/Cu2+ Zn/Zn2+ (2)</t>
  </si>
  <si>
    <t>Lewis (2 TOR)</t>
  </si>
  <si>
    <t>gamma ou comparaison E° (1) ; équation (2 TOR) 2 NO3- + 3M + 8H+  =  2NO + 3M2+ + 4H2O</t>
  </si>
  <si>
    <t>nHNO3 (2) ; volume (2) ; 19,7 mL (2) (moitié de points si raisonnement sur NO3- et pas H+)</t>
  </si>
  <si>
    <t>Nécessité d’anion oxydant car H+ pas assez (1)</t>
  </si>
  <si>
    <t>Calcul de E°(CU2+/CuI) = 0,87 (2) ; justif Cu2+ plus oxydant (1) ; équation (1) 2Cu2+ + 4I- = I2 + 2CuI ; K = 2.10^8 (1)</t>
  </si>
  <si>
    <t>RT (2 TOR)</t>
  </si>
  <si>
    <t>relation à l’éq (1) c1V0 = cVéq</t>
  </si>
  <si>
    <t>équation (1’) (2) 2Cu2+ + 6I-  =  I2 + 2CuI2-</t>
  </si>
  <si>
    <t>c1 = 7,38.10^-2 M (1)</t>
  </si>
  <si>
    <t>%(Cu) = 72 % (2)</t>
  </si>
  <si>
    <t>RT (2) Zn2+ + H2Y2-   =   2H+  + ZnY2-</t>
  </si>
  <si>
    <t>C2 = 2,49.10^-2 M (1)</t>
  </si>
  <si>
    <t>%(Zn) = 28 % (2) ; somme = 100 % (1)</t>
  </si>
  <si>
    <t>Présentation écriture (entre -1 et -10) / N qui dépasse l’octet (-5)</t>
  </si>
  <si>
    <t>Tot</t>
  </si>
  <si>
    <t>TOTAL</t>
  </si>
  <si>
    <t>TOTAL /20</t>
  </si>
  <si>
    <t>Rang</t>
  </si>
  <si>
    <t>Bilan</t>
  </si>
  <si>
    <t>Moyenne</t>
  </si>
  <si>
    <t>0-2</t>
  </si>
  <si>
    <t>Ecartype</t>
  </si>
  <si>
    <t>2-4</t>
  </si>
  <si>
    <t>Max</t>
  </si>
  <si>
    <t>Min</t>
  </si>
  <si>
    <t>8-10</t>
  </si>
  <si>
    <t>10-12</t>
  </si>
  <si>
    <t>12-14</t>
  </si>
  <si>
    <t>14-16</t>
  </si>
  <si>
    <t>16-18</t>
  </si>
  <si>
    <t>18-20</t>
  </si>
  <si>
    <t>moyenne :</t>
  </si>
  <si>
    <t>écart-type :</t>
  </si>
  <si>
    <t>ALISON</t>
  </si>
  <si>
    <t>ASKOUR</t>
  </si>
  <si>
    <t>BARANGER</t>
  </si>
  <si>
    <t>BENON</t>
  </si>
  <si>
    <t>BOIS</t>
  </si>
  <si>
    <t>BRAVO</t>
  </si>
  <si>
    <t>CORDELLE</t>
  </si>
  <si>
    <t>D' HARCOURT</t>
  </si>
  <si>
    <t>DARRICAU</t>
  </si>
  <si>
    <t>DE FAUBOURNET DE MONTFERRAND</t>
  </si>
  <si>
    <t>DECRÉ</t>
  </si>
  <si>
    <t>DELAMARE</t>
  </si>
  <si>
    <t>DU FAYET</t>
  </si>
  <si>
    <t>FAUCHILLE</t>
  </si>
  <si>
    <t>FLOCON</t>
  </si>
  <si>
    <t>GILLOT</t>
  </si>
  <si>
    <t>GRAVELLIER</t>
  </si>
  <si>
    <t>HALGAND</t>
  </si>
  <si>
    <t>HECKEL</t>
  </si>
  <si>
    <t>HOUIR ALAMI</t>
  </si>
  <si>
    <t>HUYGHUES DESPOINTES</t>
  </si>
  <si>
    <t>JACQUES-EDOUARD</t>
  </si>
  <si>
    <t>KOCH</t>
  </si>
  <si>
    <t>KREBER</t>
  </si>
  <si>
    <t>LALU</t>
  </si>
  <si>
    <t>LARDY</t>
  </si>
  <si>
    <t>LECHEVALLIER</t>
  </si>
  <si>
    <t>LEFORT</t>
  </si>
  <si>
    <t>LIGOUY</t>
  </si>
  <si>
    <t>MURAT</t>
  </si>
  <si>
    <t>PAQUET</t>
  </si>
  <si>
    <t>PEREZ</t>
  </si>
  <si>
    <t>PLESSIX</t>
  </si>
  <si>
    <t>POURCEL</t>
  </si>
  <si>
    <t>POUZARGUE</t>
  </si>
  <si>
    <t>QUILICHINI</t>
  </si>
  <si>
    <t>RENOUX</t>
  </si>
  <si>
    <t>ROQUEBERT</t>
  </si>
  <si>
    <t>ROULLET</t>
  </si>
  <si>
    <t>SAULUS</t>
  </si>
  <si>
    <t>SIPOS</t>
  </si>
  <si>
    <t>STEFANUTO</t>
  </si>
  <si>
    <t>TREZARIEU</t>
  </si>
  <si>
    <t>5-1</t>
  </si>
  <si>
    <t>5-2</t>
  </si>
  <si>
    <t>5-3</t>
  </si>
  <si>
    <t>4-1</t>
  </si>
  <si>
    <t>4-2</t>
  </si>
  <si>
    <t>3-4</t>
  </si>
  <si>
    <t>3-3</t>
  </si>
  <si>
    <t>3-2</t>
  </si>
  <si>
    <t>3-1</t>
  </si>
  <si>
    <t>2-2</t>
  </si>
  <si>
    <t>2-1</t>
  </si>
  <si>
    <t>2   3</t>
  </si>
  <si>
    <t>1-1</t>
  </si>
  <si>
    <t>1-2</t>
  </si>
  <si>
    <t>Cis (1) + trans (1)  CRAM</t>
  </si>
  <si>
    <t>CHOUCHAINE</t>
  </si>
  <si>
    <t>Moyenne classe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</si>
</sst>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\-m"/>
  </numFmts>
  <fonts count="14" x14ac:knownFonts="1">
    <font>
      <sz val="10"/>
      <color indexed="8"/>
      <name val="Helvetica"/>
    </font>
    <font>
      <sz val="11"/>
      <color indexed="8"/>
      <name val="Arial"/>
    </font>
    <font>
      <sz val="9"/>
      <color indexed="8"/>
      <name val="Calibri"/>
    </font>
    <font>
      <sz val="11"/>
      <color indexed="8"/>
      <name val="Calibri"/>
    </font>
    <font>
      <b/>
      <sz val="11"/>
      <color indexed="10"/>
      <name val="Calibri"/>
    </font>
    <font>
      <b/>
      <sz val="11"/>
      <color indexed="8"/>
      <name val="Calibri"/>
    </font>
    <font>
      <sz val="10"/>
      <color indexed="8"/>
      <name val="Calibri"/>
    </font>
    <font>
      <sz val="8"/>
      <color indexed="8"/>
      <name val="Calibri"/>
    </font>
    <font>
      <sz val="12"/>
      <color indexed="8"/>
      <name val="Helvetica"/>
    </font>
    <font>
      <b/>
      <sz val="10"/>
      <color indexed="8"/>
      <name val="Calibri"/>
    </font>
    <font>
      <sz val="10"/>
      <color indexed="8"/>
      <name val="Times New Roman"/>
    </font>
    <font>
      <b/>
      <sz val="11"/>
      <color indexed="8"/>
      <name val="Arial"/>
    </font>
    <font>
      <b/>
      <sz val="10"/>
      <color indexed="8"/>
      <name val="Helvetica"/>
    </font>
    <font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8"/>
        <bgColor auto="1"/>
      </patternFill>
    </fill>
  </fills>
  <borders count="4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9"/>
      </right>
      <top style="medium">
        <color indexed="9"/>
      </top>
      <bottom style="medium">
        <color indexed="8"/>
      </bottom>
      <diagonal/>
    </border>
    <border>
      <left style="medium">
        <color indexed="9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7"/>
      </bottom>
      <diagonal/>
    </border>
    <border>
      <left style="medium">
        <color indexed="8"/>
      </left>
      <right style="thin">
        <color indexed="8"/>
      </right>
      <top style="thin">
        <color indexed="17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7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9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thin">
        <color indexed="8"/>
      </right>
      <top style="medium">
        <color indexed="9"/>
      </top>
      <bottom style="medium">
        <color indexed="9"/>
      </bottom>
      <diagonal/>
    </border>
    <border>
      <left style="thin">
        <color indexed="8"/>
      </left>
      <right/>
      <top style="medium">
        <color indexed="9"/>
      </top>
      <bottom style="medium">
        <color indexed="9"/>
      </bottom>
      <diagonal/>
    </border>
    <border>
      <left style="thin">
        <color indexed="8"/>
      </left>
      <right style="thin">
        <color indexed="8"/>
      </right>
      <top style="medium">
        <color indexed="9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9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9"/>
      </right>
      <top style="thin">
        <color indexed="8"/>
      </top>
      <bottom/>
      <diagonal/>
    </border>
    <border>
      <left style="medium">
        <color indexed="9"/>
      </left>
      <right style="thin">
        <color indexed="8"/>
      </right>
      <top style="thin">
        <color indexed="8"/>
      </top>
      <bottom style="medium">
        <color indexed="9"/>
      </bottom>
      <diagonal/>
    </border>
    <border>
      <left style="thin">
        <color indexed="8"/>
      </left>
      <right style="medium">
        <color indexed="9"/>
      </right>
      <top style="thin">
        <color indexed="8"/>
      </top>
      <bottom style="medium">
        <color indexed="9"/>
      </bottom>
      <diagonal/>
    </border>
    <border>
      <left/>
      <right/>
      <top/>
      <bottom/>
      <diagonal/>
    </border>
    <border>
      <left/>
      <right/>
      <top style="medium">
        <color indexed="9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thin">
        <color indexed="12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32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/>
    </xf>
    <xf numFmtId="1" fontId="4" fillId="3" borderId="7" xfId="0" applyNumberFormat="1" applyFont="1" applyFill="1" applyBorder="1" applyAlignment="1">
      <alignment horizontal="center" vertical="center"/>
    </xf>
    <xf numFmtId="0" fontId="5" fillId="4" borderId="6" xfId="0" applyNumberFormat="1" applyFont="1" applyFill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left" vertical="center"/>
    </xf>
    <xf numFmtId="1" fontId="4" fillId="3" borderId="10" xfId="0" applyNumberFormat="1" applyFont="1" applyFill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9" fontId="2" fillId="0" borderId="11" xfId="0" applyNumberFormat="1" applyFont="1" applyBorder="1" applyAlignment="1">
      <alignment horizontal="center" vertical="center"/>
    </xf>
    <xf numFmtId="9" fontId="2" fillId="0" borderId="12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left" vertical="center"/>
    </xf>
    <xf numFmtId="1" fontId="4" fillId="3" borderId="4" xfId="0" applyNumberFormat="1" applyFont="1" applyFill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9" fontId="2" fillId="0" borderId="1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" fontId="4" fillId="3" borderId="14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left" vertical="center"/>
    </xf>
    <xf numFmtId="1" fontId="4" fillId="3" borderId="16" xfId="0" applyNumberFormat="1" applyFont="1" applyFill="1" applyBorder="1" applyAlignment="1">
      <alignment horizontal="center" vertical="center"/>
    </xf>
    <xf numFmtId="49" fontId="5" fillId="2" borderId="16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left" vertical="center"/>
    </xf>
    <xf numFmtId="1" fontId="4" fillId="3" borderId="18" xfId="0" applyNumberFormat="1" applyFont="1" applyFill="1" applyBorder="1" applyAlignment="1">
      <alignment horizontal="center" vertical="center"/>
    </xf>
    <xf numFmtId="49" fontId="5" fillId="2" borderId="18" xfId="0" applyNumberFormat="1" applyFont="1" applyFill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/>
    </xf>
    <xf numFmtId="0" fontId="6" fillId="0" borderId="19" xfId="0" applyNumberFormat="1" applyFont="1" applyBorder="1" applyAlignment="1">
      <alignment horizontal="center" vertical="center"/>
    </xf>
    <xf numFmtId="9" fontId="2" fillId="2" borderId="20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left" vertical="center"/>
    </xf>
    <xf numFmtId="1" fontId="4" fillId="5" borderId="20" xfId="0" applyNumberFormat="1" applyFont="1" applyFill="1" applyBorder="1" applyAlignment="1">
      <alignment horizontal="center" vertical="center"/>
    </xf>
    <xf numFmtId="49" fontId="5" fillId="2" borderId="21" xfId="0" applyNumberFormat="1" applyFont="1" applyFill="1" applyBorder="1" applyAlignment="1">
      <alignment horizontal="center" vertical="center"/>
    </xf>
    <xf numFmtId="0" fontId="6" fillId="2" borderId="21" xfId="0" applyNumberFormat="1" applyFont="1" applyFill="1" applyBorder="1" applyAlignment="1">
      <alignment horizontal="center" vertical="center"/>
    </xf>
    <xf numFmtId="0" fontId="6" fillId="2" borderId="22" xfId="0" applyNumberFormat="1" applyFont="1" applyFill="1" applyBorder="1" applyAlignment="1">
      <alignment horizontal="center" vertical="center"/>
    </xf>
    <xf numFmtId="0" fontId="6" fillId="2" borderId="23" xfId="0" applyNumberFormat="1" applyFont="1" applyFill="1" applyBorder="1" applyAlignment="1">
      <alignment horizontal="center" vertical="center"/>
    </xf>
    <xf numFmtId="0" fontId="6" fillId="2" borderId="20" xfId="0" applyNumberFormat="1" applyFont="1" applyFill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0" fontId="6" fillId="0" borderId="24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9" fontId="2" fillId="2" borderId="25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left" vertical="center"/>
    </xf>
    <xf numFmtId="1" fontId="4" fillId="5" borderId="25" xfId="0" applyNumberFormat="1" applyFont="1" applyFill="1" applyBorder="1" applyAlignment="1">
      <alignment horizontal="center" vertical="center"/>
    </xf>
    <xf numFmtId="49" fontId="5" fillId="2" borderId="26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0" fontId="6" fillId="2" borderId="25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9" fontId="2" fillId="0" borderId="27" xfId="0" applyNumberFormat="1" applyFont="1" applyBorder="1" applyAlignment="1">
      <alignment horizontal="center" vertical="center"/>
    </xf>
    <xf numFmtId="0" fontId="7" fillId="0" borderId="27" xfId="0" applyNumberFormat="1" applyFont="1" applyBorder="1" applyAlignment="1">
      <alignment horizontal="center"/>
    </xf>
    <xf numFmtId="49" fontId="2" fillId="0" borderId="28" xfId="0" applyNumberFormat="1" applyFont="1" applyBorder="1" applyAlignment="1">
      <alignment horizontal="right" vertical="center"/>
    </xf>
    <xf numFmtId="1" fontId="3" fillId="4" borderId="29" xfId="0" applyNumberFormat="1" applyFont="1" applyFill="1" applyBorder="1" applyAlignment="1">
      <alignment horizontal="center" vertical="center"/>
    </xf>
    <xf numFmtId="49" fontId="5" fillId="6" borderId="19" xfId="0" applyNumberFormat="1" applyFont="1" applyFill="1" applyBorder="1" applyAlignment="1">
      <alignment horizontal="center" vertical="center"/>
    </xf>
    <xf numFmtId="1" fontId="3" fillId="4" borderId="19" xfId="0" applyNumberFormat="1" applyFont="1" applyFill="1" applyBorder="1" applyAlignment="1">
      <alignment horizontal="center" vertical="center"/>
    </xf>
    <xf numFmtId="1" fontId="3" fillId="4" borderId="30" xfId="0" applyNumberFormat="1" applyFont="1" applyFill="1" applyBorder="1" applyAlignment="1">
      <alignment horizontal="center" vertical="center"/>
    </xf>
    <xf numFmtId="9" fontId="2" fillId="2" borderId="31" xfId="0" applyNumberFormat="1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right" vertical="center"/>
    </xf>
    <xf numFmtId="1" fontId="3" fillId="2" borderId="32" xfId="0" applyNumberFormat="1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6" fillId="2" borderId="32" xfId="0" applyNumberFormat="1" applyFont="1" applyFill="1" applyBorder="1" applyAlignment="1">
      <alignment horizontal="center" vertical="center"/>
    </xf>
    <xf numFmtId="0" fontId="6" fillId="0" borderId="32" xfId="0" applyNumberFormat="1" applyFont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/>
    </xf>
    <xf numFmtId="164" fontId="3" fillId="2" borderId="31" xfId="0" applyNumberFormat="1" applyFont="1" applyFill="1" applyBorder="1" applyAlignment="1">
      <alignment horizontal="right" vertical="center"/>
    </xf>
    <xf numFmtId="1" fontId="3" fillId="2" borderId="33" xfId="0" applyNumberFormat="1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164" fontId="6" fillId="2" borderId="33" xfId="0" applyNumberFormat="1" applyFont="1" applyFill="1" applyBorder="1" applyAlignment="1">
      <alignment horizontal="center" vertical="center"/>
    </xf>
    <xf numFmtId="164" fontId="6" fillId="0" borderId="33" xfId="0" applyNumberFormat="1" applyFont="1" applyBorder="1" applyAlignment="1">
      <alignment horizontal="center" vertical="center"/>
    </xf>
    <xf numFmtId="164" fontId="6" fillId="2" borderId="34" xfId="0" applyNumberFormat="1" applyFont="1" applyFill="1" applyBorder="1" applyAlignment="1">
      <alignment horizontal="center" vertical="center"/>
    </xf>
    <xf numFmtId="0" fontId="7" fillId="0" borderId="31" xfId="0" applyNumberFormat="1" applyFont="1" applyBorder="1" applyAlignment="1">
      <alignment horizontal="center"/>
    </xf>
    <xf numFmtId="164" fontId="3" fillId="0" borderId="35" xfId="0" applyNumberFormat="1" applyFont="1" applyBorder="1" applyAlignment="1">
      <alignment horizontal="right" vertical="center"/>
    </xf>
    <xf numFmtId="1" fontId="3" fillId="0" borderId="10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0" fontId="6" fillId="0" borderId="31" xfId="0" applyNumberFormat="1" applyFont="1" applyBorder="1" applyAlignment="1">
      <alignment horizontal="left"/>
    </xf>
    <xf numFmtId="1" fontId="6" fillId="0" borderId="36" xfId="0" applyNumberFormat="1" applyFont="1" applyBorder="1" applyAlignment="1">
      <alignment horizontal="center"/>
    </xf>
    <xf numFmtId="49" fontId="6" fillId="0" borderId="37" xfId="0" applyNumberFormat="1" applyFont="1" applyBorder="1" applyAlignment="1">
      <alignment horizontal="center"/>
    </xf>
    <xf numFmtId="164" fontId="6" fillId="0" borderId="37" xfId="0" applyNumberFormat="1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6" fillId="0" borderId="31" xfId="0" applyFont="1" applyBorder="1" applyAlignment="1">
      <alignment horizontal="left"/>
    </xf>
    <xf numFmtId="1" fontId="6" fillId="0" borderId="35" xfId="0" applyNumberFormat="1" applyFont="1" applyBorder="1" applyAlignment="1">
      <alignment horizontal="center"/>
    </xf>
    <xf numFmtId="49" fontId="6" fillId="0" borderId="38" xfId="0" applyNumberFormat="1" applyFont="1" applyBorder="1" applyAlignment="1">
      <alignment horizontal="center"/>
    </xf>
    <xf numFmtId="1" fontId="6" fillId="0" borderId="38" xfId="0" applyNumberFormat="1" applyFont="1" applyBorder="1" applyAlignment="1">
      <alignment horizontal="center"/>
    </xf>
    <xf numFmtId="1" fontId="6" fillId="0" borderId="38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vertical="top" wrapText="1"/>
    </xf>
    <xf numFmtId="49" fontId="9" fillId="0" borderId="39" xfId="0" applyNumberFormat="1" applyFont="1" applyBorder="1" applyAlignment="1">
      <alignment horizontal="center"/>
    </xf>
    <xf numFmtId="0" fontId="6" fillId="0" borderId="39" xfId="0" applyNumberFormat="1" applyFont="1" applyBorder="1" applyAlignment="1">
      <alignment horizontal="center"/>
    </xf>
    <xf numFmtId="49" fontId="10" fillId="2" borderId="40" xfId="0" applyNumberFormat="1" applyFont="1" applyFill="1" applyBorder="1" applyAlignment="1">
      <alignment horizontal="center" vertical="center"/>
    </xf>
    <xf numFmtId="1" fontId="10" fillId="2" borderId="41" xfId="0" applyNumberFormat="1" applyFont="1" applyFill="1" applyBorder="1" applyAlignment="1">
      <alignment horizontal="center" vertical="center"/>
    </xf>
    <xf numFmtId="49" fontId="9" fillId="7" borderId="39" xfId="0" applyNumberFormat="1" applyFont="1" applyFill="1" applyBorder="1" applyAlignment="1">
      <alignment horizontal="center"/>
    </xf>
    <xf numFmtId="0" fontId="6" fillId="7" borderId="39" xfId="0" applyNumberFormat="1" applyFont="1" applyFill="1" applyBorder="1" applyAlignment="1">
      <alignment horizontal="center"/>
    </xf>
    <xf numFmtId="0" fontId="0" fillId="0" borderId="41" xfId="0" applyFont="1" applyBorder="1" applyAlignment="1">
      <alignment vertical="top" wrapText="1"/>
    </xf>
    <xf numFmtId="165" fontId="10" fillId="2" borderId="41" xfId="0" applyNumberFormat="1" applyFont="1" applyFill="1" applyBorder="1" applyAlignment="1">
      <alignment horizontal="center" vertical="center"/>
    </xf>
    <xf numFmtId="49" fontId="11" fillId="7" borderId="39" xfId="0" applyNumberFormat="1" applyFont="1" applyFill="1" applyBorder="1" applyAlignment="1"/>
    <xf numFmtId="0" fontId="1" fillId="7" borderId="39" xfId="0" applyNumberFormat="1" applyFont="1" applyFill="1" applyBorder="1" applyAlignment="1"/>
    <xf numFmtId="165" fontId="10" fillId="2" borderId="40" xfId="0" applyNumberFormat="1" applyFont="1" applyFill="1" applyBorder="1" applyAlignment="1">
      <alignment horizontal="center" vertical="center"/>
    </xf>
    <xf numFmtId="49" fontId="11" fillId="0" borderId="39" xfId="0" applyNumberFormat="1" applyFont="1" applyBorder="1" applyAlignment="1"/>
    <xf numFmtId="0" fontId="1" fillId="0" borderId="39" xfId="0" applyNumberFormat="1" applyFont="1" applyBorder="1" applyAlignment="1"/>
    <xf numFmtId="0" fontId="0" fillId="7" borderId="41" xfId="0" applyFont="1" applyFill="1" applyBorder="1" applyAlignment="1">
      <alignment vertical="top" wrapText="1"/>
    </xf>
    <xf numFmtId="49" fontId="10" fillId="2" borderId="41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vertical="top" wrapText="1"/>
    </xf>
    <xf numFmtId="49" fontId="3" fillId="2" borderId="41" xfId="0" applyNumberFormat="1" applyFont="1" applyFill="1" applyBorder="1" applyAlignment="1"/>
    <xf numFmtId="0" fontId="0" fillId="0" borderId="41" xfId="0" applyNumberFormat="1" applyFont="1" applyBorder="1" applyAlignment="1">
      <alignment vertical="top" wrapText="1"/>
    </xf>
    <xf numFmtId="1" fontId="0" fillId="0" borderId="41" xfId="0" applyNumberFormat="1" applyFont="1" applyBorder="1" applyAlignment="1">
      <alignment vertical="top" wrapText="1"/>
    </xf>
    <xf numFmtId="0" fontId="0" fillId="7" borderId="41" xfId="0" applyNumberFormat="1" applyFont="1" applyFill="1" applyBorder="1" applyAlignment="1">
      <alignment vertical="top" wrapText="1"/>
    </xf>
    <xf numFmtId="1" fontId="0" fillId="7" borderId="41" xfId="0" applyNumberFormat="1" applyFont="1" applyFill="1" applyBorder="1" applyAlignment="1">
      <alignment vertical="top" wrapText="1"/>
    </xf>
    <xf numFmtId="49" fontId="3" fillId="2" borderId="42" xfId="0" applyNumberFormat="1" applyFont="1" applyFill="1" applyBorder="1" applyAlignment="1"/>
    <xf numFmtId="49" fontId="12" fillId="0" borderId="43" xfId="0" applyNumberFormat="1" applyFont="1" applyBorder="1" applyAlignment="1">
      <alignment vertical="top" wrapText="1"/>
    </xf>
    <xf numFmtId="49" fontId="12" fillId="7" borderId="41" xfId="0" applyNumberFormat="1" applyFont="1" applyFill="1" applyBorder="1" applyAlignment="1">
      <alignment vertical="top" wrapText="1"/>
    </xf>
    <xf numFmtId="0" fontId="0" fillId="0" borderId="31" xfId="0" applyBorder="1" applyAlignment="1"/>
    <xf numFmtId="0" fontId="0" fillId="0" borderId="44" xfId="0" applyBorder="1" applyAlignment="1"/>
    <xf numFmtId="0" fontId="13" fillId="0" borderId="0" xfId="0" applyNumberFormat="1" applyFont="1" applyAlignment="1"/>
    <xf numFmtId="16" fontId="5" fillId="0" borderId="1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" fillId="0" borderId="0" xfId="0" applyNumberFormat="1" applyFont="1" applyAlignment="1"/>
  </cellXfs>
  <cellStyles count="1">
    <cellStyle name="Normal" xfId="0" builtinId="0"/>
  </cellStyles>
  <dxfs count="1">
    <dxf>
      <font>
        <color rgb="FF000000"/>
      </font>
      <fill>
        <patternFill patternType="solid">
          <fgColor indexed="15"/>
          <bgColor indexed="16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15151"/>
      <rgbColor rgb="FFFFFFFF"/>
      <rgbColor rgb="FFAAAAAA"/>
      <rgbColor rgb="FFA5A5A5"/>
      <rgbColor rgb="FFFF0000"/>
      <rgbColor rgb="FFBFBFBF"/>
      <rgbColor rgb="00000000"/>
      <rgbColor rgb="FFFFFF00"/>
      <rgbColor rgb="FFFF2D21"/>
      <rgbColor rgb="FFF4F4F4"/>
      <rgbColor rgb="FFB8B8B8"/>
      <rgbColor rgb="FF51A7F9"/>
      <rgbColor rgb="FF0264C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6.69241E-2"/>
          <c:y val="6.1538500000000003E-2"/>
          <c:w val="0.92807600000000001"/>
          <c:h val="0.84647399999999995"/>
        </c:manualLayout>
      </c:layout>
      <c:barChart>
        <c:barDir val="col"/>
        <c:grouping val="clustered"/>
        <c:varyColors val="0"/>
        <c:ser>
          <c:idx val="0"/>
          <c:order val="0"/>
          <c:tx>
            <c:v>Sans titre 1</c:v>
          </c:tx>
          <c:spPr>
            <a:gradFill flip="none" rotWithShape="1">
              <a:gsLst>
                <a:gs pos="0">
                  <a:srgbClr val="51A7F9"/>
                </a:gs>
                <a:gs pos="100000">
                  <a:srgbClr val="0365C0"/>
                </a:gs>
              </a:gsLst>
              <a:lin ang="5400000" scaled="0"/>
            </a:gra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>
                    <a:solidFill>
                      <a:srgbClr val="FFFFFF"/>
                    </a:solidFill>
                    <a:effectLst>
                      <a:outerShdw blurRad="63500" dist="38100" dir="5273901" algn="tl">
                        <a:srgbClr val="000000">
                          <a:alpha val="100000"/>
                        </a:srgbClr>
                      </a:outerShdw>
                    </a:effectLst>
                    <a:latin typeface="Helvetica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'Feuil1 - Bilan'!$C$2:$C$11</c:f>
              <c:strCache>
                <c:ptCount val="10"/>
                <c:pt idx="0">
                  <c:v>0-2</c:v>
                </c:pt>
                <c:pt idx="1">
                  <c:v>2-4</c:v>
                </c:pt>
                <c:pt idx="2">
                  <c:v>4-6</c:v>
                </c:pt>
                <c:pt idx="3">
                  <c:v>6-8</c:v>
                </c:pt>
                <c:pt idx="4">
                  <c:v>8-10</c:v>
                </c:pt>
                <c:pt idx="5">
                  <c:v>10-12</c:v>
                </c:pt>
                <c:pt idx="6">
                  <c:v>12-14</c:v>
                </c:pt>
                <c:pt idx="7">
                  <c:v>14-16</c:v>
                </c:pt>
                <c:pt idx="8">
                  <c:v>16-18</c:v>
                </c:pt>
                <c:pt idx="9">
                  <c:v>18-20</c:v>
                </c:pt>
              </c:strCache>
            </c:strRef>
          </c:cat>
          <c:val>
            <c:numRef>
              <c:f>'Feuil1 - Bilan'!$D$2:$D$11</c:f>
              <c:numCache>
                <c:formatCode>0</c:formatCode>
                <c:ptCount val="10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10</c:v>
                </c:pt>
                <c:pt idx="5">
                  <c:v>8</c:v>
                </c:pt>
                <c:pt idx="6">
                  <c:v>10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10"/>
        <c:axId val="354160264"/>
        <c:axId val="354164968"/>
      </c:barChart>
      <c:catAx>
        <c:axId val="3541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"/>
              </a:defRPr>
            </a:pPr>
            <a:endParaRPr lang="fr-FR"/>
          </a:p>
        </c:txPr>
        <c:crossAx val="354164968"/>
        <c:crosses val="autoZero"/>
        <c:auto val="1"/>
        <c:lblAlgn val="ctr"/>
        <c:lblOffset val="100"/>
        <c:noMultiLvlLbl val="1"/>
      </c:catAx>
      <c:valAx>
        <c:axId val="354164968"/>
        <c:scaling>
          <c:orientation val="minMax"/>
        </c:scaling>
        <c:delete val="0"/>
        <c:axPos val="l"/>
        <c:majorGridlines>
          <c:spPr>
            <a:ln w="3175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"/>
              </a:defRPr>
            </a:pPr>
            <a:endParaRPr lang="fr-FR"/>
          </a:p>
        </c:txPr>
        <c:crossAx val="354160264"/>
        <c:crosses val="autoZero"/>
        <c:crossBetween val="between"/>
        <c:majorUnit val="13.333299999999999"/>
        <c:minorUnit val="6.6666699999999999"/>
      </c:valAx>
      <c:spPr>
        <a:noFill/>
        <a:ln w="12700" cap="flat">
          <a:noFill/>
          <a:miter lim="400000"/>
        </a:ln>
        <a:effectLst/>
      </c:spPr>
    </c:plotArea>
    <c:plotVisOnly val="1"/>
    <c:dispBlanksAs val="gap"/>
    <c:showDLblsOverMax val="1"/>
  </c:chart>
  <c:spPr>
    <a:noFill/>
    <a:ln>
      <a:noFill/>
    </a:ln>
    <a:effectLst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582825</xdr:colOff>
      <xdr:row>85</xdr:row>
      <xdr:rowOff>163089</xdr:rowOff>
    </xdr:from>
    <xdr:to>
      <xdr:col>12</xdr:col>
      <xdr:colOff>209051</xdr:colOff>
      <xdr:row>100</xdr:row>
      <xdr:rowOff>163089</xdr:rowOff>
    </xdr:to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6"/>
  <sheetViews>
    <sheetView showGridLines="0" tabSelected="1" workbookViewId="0">
      <pane xSplit="5" ySplit="1" topLeftCell="F45" activePane="bottomRight" state="frozen"/>
      <selection pane="topRight"/>
      <selection pane="bottomLeft"/>
      <selection pane="bottomRight" activeCell="G67" sqref="G67"/>
    </sheetView>
  </sheetViews>
  <sheetFormatPr baseColWidth="10" defaultColWidth="5.77734375" defaultRowHeight="12.75" customHeight="1" x14ac:dyDescent="0.25"/>
  <cols>
    <col min="1" max="1" width="7.6640625" style="1" customWidth="1"/>
    <col min="2" max="2" width="7.77734375" style="1" customWidth="1"/>
    <col min="3" max="3" width="81.77734375" style="1" customWidth="1"/>
    <col min="4" max="4" width="3.21875" style="1" customWidth="1"/>
    <col min="5" max="5" width="8.6640625" style="1" customWidth="1"/>
    <col min="6" max="6" width="7.5546875" style="1" bestFit="1" customWidth="1"/>
    <col min="7" max="7" width="8.44140625" style="1" bestFit="1" customWidth="1"/>
    <col min="8" max="8" width="10.88671875" style="1" bestFit="1" customWidth="1"/>
    <col min="9" max="9" width="7.21875" style="1" bestFit="1" customWidth="1"/>
    <col min="10" max="10" width="5.33203125" style="1" bestFit="1" customWidth="1"/>
    <col min="11" max="11" width="7.21875" style="1" bestFit="1" customWidth="1"/>
    <col min="12" max="12" width="12.33203125" style="1" bestFit="1" customWidth="1"/>
    <col min="13" max="13" width="10.6640625" style="1" bestFit="1" customWidth="1"/>
    <col min="14" max="14" width="13" style="1" bestFit="1" customWidth="1"/>
    <col min="15" max="15" width="10.33203125" style="1" bestFit="1" customWidth="1"/>
    <col min="16" max="16" width="33.77734375" style="1" bestFit="1" customWidth="1"/>
    <col min="17" max="17" width="7.33203125" style="1" bestFit="1" customWidth="1"/>
    <col min="18" max="18" width="10.88671875" style="1" bestFit="1" customWidth="1"/>
    <col min="19" max="19" width="9.88671875" style="1" bestFit="1" customWidth="1"/>
    <col min="20" max="20" width="10.88671875" style="1" bestFit="1" customWidth="1"/>
    <col min="21" max="21" width="8.33203125" style="1" bestFit="1" customWidth="1"/>
    <col min="22" max="22" width="7.21875" style="1" bestFit="1" customWidth="1"/>
    <col min="23" max="23" width="12.21875" style="1" bestFit="1" customWidth="1"/>
    <col min="24" max="24" width="9.5546875" style="1" bestFit="1" customWidth="1"/>
    <col min="25" max="25" width="8.21875" style="1" bestFit="1" customWidth="1"/>
    <col min="26" max="26" width="12.5546875" style="1" bestFit="1" customWidth="1"/>
    <col min="27" max="27" width="23.21875" style="1" bestFit="1" customWidth="1"/>
    <col min="28" max="28" width="19.21875" style="1" bestFit="1" customWidth="1"/>
    <col min="29" max="29" width="6.109375" style="1" bestFit="1" customWidth="1"/>
    <col min="30" max="30" width="8.33203125" style="1" bestFit="1" customWidth="1"/>
    <col min="31" max="31" width="5.44140625" style="1" bestFit="1" customWidth="1"/>
    <col min="32" max="32" width="7" style="1" bestFit="1" customWidth="1"/>
    <col min="33" max="33" width="14.44140625" style="1" bestFit="1" customWidth="1"/>
    <col min="34" max="34" width="7.88671875" style="1" bestFit="1" customWidth="1"/>
    <col min="35" max="35" width="7.6640625" style="1" bestFit="1" customWidth="1"/>
    <col min="36" max="36" width="7.109375" style="1" bestFit="1" customWidth="1"/>
    <col min="37" max="37" width="8.21875" style="1" bestFit="1" customWidth="1"/>
    <col min="38" max="38" width="6.88671875" style="1" bestFit="1" customWidth="1"/>
    <col min="39" max="39" width="8.6640625" style="1" bestFit="1" customWidth="1"/>
    <col min="40" max="40" width="9.5546875" style="1" bestFit="1" customWidth="1"/>
    <col min="41" max="41" width="12" style="1" bestFit="1" customWidth="1"/>
    <col min="42" max="42" width="10.5546875" style="1" bestFit="1" customWidth="1"/>
    <col min="43" max="43" width="8.44140625" style="1" bestFit="1" customWidth="1"/>
    <col min="44" max="44" width="12" style="1" bestFit="1" customWidth="1"/>
    <col min="45" max="45" width="9" style="1" bestFit="1" customWidth="1"/>
    <col min="46" max="46" width="8.109375" style="1" bestFit="1" customWidth="1"/>
    <col min="47" max="47" width="6.5546875" style="1" bestFit="1" customWidth="1"/>
    <col min="48" max="48" width="11.5546875" style="1" bestFit="1" customWidth="1"/>
    <col min="49" max="49" width="10.88671875" style="1" bestFit="1" customWidth="1"/>
    <col min="50" max="256" width="5.88671875" style="1" customWidth="1"/>
  </cols>
  <sheetData>
    <row r="1" spans="1:50" ht="18" customHeight="1" x14ac:dyDescent="0.25">
      <c r="A1" s="2" t="s">
        <v>0</v>
      </c>
      <c r="B1" s="3" t="s">
        <v>1</v>
      </c>
      <c r="C1" s="4" t="s">
        <v>2</v>
      </c>
      <c r="D1" s="5"/>
      <c r="E1" s="5"/>
      <c r="F1" s="126" t="s">
        <v>143</v>
      </c>
      <c r="G1" s="126" t="s">
        <v>144</v>
      </c>
      <c r="H1" s="126" t="s">
        <v>145</v>
      </c>
      <c r="I1" s="126" t="s">
        <v>146</v>
      </c>
      <c r="J1" s="126" t="s">
        <v>147</v>
      </c>
      <c r="K1" s="126" t="s">
        <v>148</v>
      </c>
      <c r="L1" s="126" t="s">
        <v>201</v>
      </c>
      <c r="M1" s="126" t="s">
        <v>149</v>
      </c>
      <c r="N1" s="126" t="s">
        <v>150</v>
      </c>
      <c r="O1" s="126" t="s">
        <v>151</v>
      </c>
      <c r="P1" s="126" t="s">
        <v>152</v>
      </c>
      <c r="Q1" s="126" t="s">
        <v>153</v>
      </c>
      <c r="R1" s="126" t="s">
        <v>154</v>
      </c>
      <c r="S1" s="126" t="s">
        <v>155</v>
      </c>
      <c r="T1" s="126" t="s">
        <v>156</v>
      </c>
      <c r="U1" s="126" t="s">
        <v>157</v>
      </c>
      <c r="V1" s="126" t="s">
        <v>158</v>
      </c>
      <c r="W1" s="126" t="s">
        <v>159</v>
      </c>
      <c r="X1" s="126" t="s">
        <v>160</v>
      </c>
      <c r="Y1" s="126" t="s">
        <v>161</v>
      </c>
      <c r="Z1" s="126" t="s">
        <v>162</v>
      </c>
      <c r="AA1" s="126" t="s">
        <v>163</v>
      </c>
      <c r="AB1" s="126" t="s">
        <v>164</v>
      </c>
      <c r="AC1" s="126" t="s">
        <v>165</v>
      </c>
      <c r="AD1" s="126" t="s">
        <v>166</v>
      </c>
      <c r="AE1" s="126" t="s">
        <v>167</v>
      </c>
      <c r="AF1" s="126" t="s">
        <v>168</v>
      </c>
      <c r="AG1" s="126" t="s">
        <v>169</v>
      </c>
      <c r="AH1" s="126" t="s">
        <v>170</v>
      </c>
      <c r="AI1" s="126" t="s">
        <v>171</v>
      </c>
      <c r="AJ1" s="126" t="s">
        <v>172</v>
      </c>
      <c r="AK1" s="126" t="s">
        <v>173</v>
      </c>
      <c r="AL1" s="126" t="s">
        <v>174</v>
      </c>
      <c r="AM1" s="126" t="s">
        <v>175</v>
      </c>
      <c r="AN1" s="126" t="s">
        <v>176</v>
      </c>
      <c r="AO1" s="126" t="s">
        <v>177</v>
      </c>
      <c r="AP1" s="126" t="s">
        <v>178</v>
      </c>
      <c r="AQ1" s="126" t="s">
        <v>179</v>
      </c>
      <c r="AR1" s="126" t="s">
        <v>180</v>
      </c>
      <c r="AS1" s="126" t="s">
        <v>181</v>
      </c>
      <c r="AT1" s="126" t="s">
        <v>182</v>
      </c>
      <c r="AU1" s="126" t="s">
        <v>183</v>
      </c>
      <c r="AV1" s="126" t="s">
        <v>184</v>
      </c>
      <c r="AW1" s="127" t="s">
        <v>185</v>
      </c>
      <c r="AX1" s="128"/>
    </row>
    <row r="2" spans="1:50" ht="15" customHeight="1" x14ac:dyDescent="0.25">
      <c r="A2" s="6">
        <f t="shared" ref="A2:A16" si="0">COUNTA(F2:AR2)/COUNTA($F$1:$AR$1)</f>
        <v>0.94871794871794868</v>
      </c>
      <c r="B2" s="7">
        <f t="shared" ref="B2:B16" si="1">AVERAGE(F2:AR2)/D2</f>
        <v>1</v>
      </c>
      <c r="C2" s="8" t="s">
        <v>47</v>
      </c>
      <c r="D2" s="9">
        <v>1</v>
      </c>
      <c r="E2" s="10">
        <v>1</v>
      </c>
      <c r="F2" s="11">
        <v>1</v>
      </c>
      <c r="G2" s="12">
        <v>1</v>
      </c>
      <c r="H2" s="12">
        <v>1</v>
      </c>
      <c r="I2" s="12">
        <v>1</v>
      </c>
      <c r="J2" s="12">
        <v>1</v>
      </c>
      <c r="K2" s="12">
        <v>1</v>
      </c>
      <c r="L2" s="12">
        <v>1</v>
      </c>
      <c r="M2" s="12">
        <v>1</v>
      </c>
      <c r="N2" s="12">
        <v>1</v>
      </c>
      <c r="O2" s="12">
        <v>1</v>
      </c>
      <c r="P2" s="12">
        <v>1</v>
      </c>
      <c r="Q2" s="12">
        <v>1</v>
      </c>
      <c r="R2" s="12">
        <v>1</v>
      </c>
      <c r="S2" s="12">
        <v>1</v>
      </c>
      <c r="T2" s="12">
        <v>1</v>
      </c>
      <c r="U2" s="12">
        <v>1</v>
      </c>
      <c r="V2" s="12">
        <v>1</v>
      </c>
      <c r="W2" s="12">
        <v>1</v>
      </c>
      <c r="X2" s="12">
        <v>1</v>
      </c>
      <c r="Y2" s="12">
        <v>1</v>
      </c>
      <c r="Z2" s="12">
        <v>1</v>
      </c>
      <c r="AA2" s="12">
        <v>1</v>
      </c>
      <c r="AB2" s="12">
        <v>1</v>
      </c>
      <c r="AC2" s="12">
        <v>1</v>
      </c>
      <c r="AD2" s="12">
        <v>1</v>
      </c>
      <c r="AE2" s="12">
        <v>1</v>
      </c>
      <c r="AF2" s="12">
        <v>1</v>
      </c>
      <c r="AG2" s="12">
        <v>1</v>
      </c>
      <c r="AH2" s="12">
        <v>1</v>
      </c>
      <c r="AI2" s="12">
        <v>1</v>
      </c>
      <c r="AJ2" s="12">
        <v>1</v>
      </c>
      <c r="AK2" s="12"/>
      <c r="AL2" s="12">
        <v>1</v>
      </c>
      <c r="AM2" s="12">
        <v>1</v>
      </c>
      <c r="AN2" s="12"/>
      <c r="AO2" s="12">
        <v>1</v>
      </c>
      <c r="AP2" s="12">
        <v>1</v>
      </c>
      <c r="AQ2" s="12">
        <v>1</v>
      </c>
      <c r="AR2" s="12">
        <v>1</v>
      </c>
      <c r="AS2" s="12"/>
      <c r="AT2" s="12">
        <v>1</v>
      </c>
      <c r="AU2" s="12">
        <v>1</v>
      </c>
      <c r="AV2" s="12">
        <v>1</v>
      </c>
      <c r="AW2" s="12">
        <v>1</v>
      </c>
    </row>
    <row r="3" spans="1:50" ht="15" customHeight="1" x14ac:dyDescent="0.25">
      <c r="A3" s="13">
        <f t="shared" si="0"/>
        <v>0.92307692307692313</v>
      </c>
      <c r="B3" s="14">
        <f t="shared" si="1"/>
        <v>1</v>
      </c>
      <c r="C3" s="15" t="s">
        <v>48</v>
      </c>
      <c r="D3" s="16">
        <v>1</v>
      </c>
      <c r="E3" s="17">
        <v>2</v>
      </c>
      <c r="F3" s="18">
        <v>1</v>
      </c>
      <c r="G3" s="19">
        <v>1</v>
      </c>
      <c r="H3" s="19">
        <v>1</v>
      </c>
      <c r="I3" s="19">
        <v>1</v>
      </c>
      <c r="J3" s="19">
        <v>1</v>
      </c>
      <c r="K3" s="19">
        <v>1</v>
      </c>
      <c r="L3" s="19">
        <v>1</v>
      </c>
      <c r="M3" s="19">
        <v>1</v>
      </c>
      <c r="N3" s="19">
        <v>1</v>
      </c>
      <c r="O3" s="19">
        <v>1</v>
      </c>
      <c r="P3" s="19">
        <v>1</v>
      </c>
      <c r="Q3" s="19">
        <v>1</v>
      </c>
      <c r="R3" s="19">
        <v>1</v>
      </c>
      <c r="S3" s="19"/>
      <c r="T3" s="19">
        <v>1</v>
      </c>
      <c r="U3" s="19">
        <v>1</v>
      </c>
      <c r="V3" s="19">
        <v>1</v>
      </c>
      <c r="W3" s="19">
        <v>1</v>
      </c>
      <c r="X3" s="19">
        <v>1</v>
      </c>
      <c r="Y3" s="19">
        <v>1</v>
      </c>
      <c r="Z3" s="19">
        <v>1</v>
      </c>
      <c r="AA3" s="19">
        <v>1</v>
      </c>
      <c r="AB3" s="19">
        <v>1</v>
      </c>
      <c r="AC3" s="19">
        <v>1</v>
      </c>
      <c r="AD3" s="19">
        <v>1</v>
      </c>
      <c r="AE3" s="19">
        <v>1</v>
      </c>
      <c r="AF3" s="19">
        <v>1</v>
      </c>
      <c r="AG3" s="19">
        <v>1</v>
      </c>
      <c r="AH3" s="19">
        <v>1</v>
      </c>
      <c r="AI3" s="19">
        <v>1</v>
      </c>
      <c r="AJ3" s="19">
        <v>1</v>
      </c>
      <c r="AK3" s="19"/>
      <c r="AL3" s="19">
        <v>1</v>
      </c>
      <c r="AM3" s="19">
        <v>1</v>
      </c>
      <c r="AN3" s="19"/>
      <c r="AO3" s="19">
        <v>1</v>
      </c>
      <c r="AP3" s="19">
        <v>1</v>
      </c>
      <c r="AQ3" s="19">
        <v>1</v>
      </c>
      <c r="AR3" s="19">
        <v>1</v>
      </c>
      <c r="AS3" s="19"/>
      <c r="AT3" s="19">
        <v>1</v>
      </c>
      <c r="AU3" s="19">
        <v>1</v>
      </c>
      <c r="AV3" s="19">
        <v>1</v>
      </c>
      <c r="AW3" s="19">
        <v>1</v>
      </c>
    </row>
    <row r="4" spans="1:50" ht="15" customHeight="1" x14ac:dyDescent="0.25">
      <c r="A4" s="13">
        <f t="shared" si="0"/>
        <v>0.94871794871794868</v>
      </c>
      <c r="B4" s="14">
        <f t="shared" si="1"/>
        <v>0.52702702702702697</v>
      </c>
      <c r="C4" s="15" t="s">
        <v>49</v>
      </c>
      <c r="D4" s="16">
        <v>2</v>
      </c>
      <c r="E4" s="17">
        <v>3</v>
      </c>
      <c r="F4" s="18">
        <v>1</v>
      </c>
      <c r="G4" s="19">
        <v>1</v>
      </c>
      <c r="H4" s="19">
        <v>2</v>
      </c>
      <c r="I4" s="19">
        <v>1</v>
      </c>
      <c r="J4" s="19">
        <v>2</v>
      </c>
      <c r="K4" s="19">
        <v>1</v>
      </c>
      <c r="L4" s="19">
        <v>1</v>
      </c>
      <c r="M4" s="19">
        <v>1</v>
      </c>
      <c r="N4" s="19">
        <v>1</v>
      </c>
      <c r="O4" s="19">
        <v>1</v>
      </c>
      <c r="P4" s="19">
        <v>1</v>
      </c>
      <c r="Q4" s="19">
        <v>1</v>
      </c>
      <c r="R4" s="19">
        <v>1</v>
      </c>
      <c r="S4" s="19">
        <v>0</v>
      </c>
      <c r="T4" s="19">
        <v>2</v>
      </c>
      <c r="U4" s="19">
        <v>0</v>
      </c>
      <c r="V4" s="19">
        <v>2</v>
      </c>
      <c r="W4" s="19">
        <v>1</v>
      </c>
      <c r="X4" s="19">
        <v>1</v>
      </c>
      <c r="Y4" s="19">
        <v>1</v>
      </c>
      <c r="Z4" s="19">
        <v>1</v>
      </c>
      <c r="AA4" s="19">
        <v>2</v>
      </c>
      <c r="AB4" s="19">
        <v>1</v>
      </c>
      <c r="AC4" s="19">
        <v>1</v>
      </c>
      <c r="AD4" s="19">
        <v>0</v>
      </c>
      <c r="AE4" s="19">
        <v>0</v>
      </c>
      <c r="AF4" s="19">
        <v>1</v>
      </c>
      <c r="AG4" s="19">
        <v>1</v>
      </c>
      <c r="AH4" s="19">
        <v>2</v>
      </c>
      <c r="AI4" s="19">
        <v>1</v>
      </c>
      <c r="AJ4" s="19">
        <v>1</v>
      </c>
      <c r="AK4" s="19"/>
      <c r="AL4" s="19">
        <v>1</v>
      </c>
      <c r="AM4" s="19">
        <v>1</v>
      </c>
      <c r="AN4" s="19"/>
      <c r="AO4" s="19">
        <v>1</v>
      </c>
      <c r="AP4" s="19">
        <v>1</v>
      </c>
      <c r="AQ4" s="19">
        <v>1</v>
      </c>
      <c r="AR4" s="19">
        <v>1</v>
      </c>
      <c r="AS4" s="19"/>
      <c r="AT4" s="19">
        <v>1</v>
      </c>
      <c r="AU4" s="19">
        <v>1</v>
      </c>
      <c r="AV4" s="19">
        <v>1</v>
      </c>
      <c r="AW4" s="19">
        <v>2</v>
      </c>
    </row>
    <row r="5" spans="1:50" ht="15" customHeight="1" x14ac:dyDescent="0.25">
      <c r="A5" s="13">
        <f t="shared" si="0"/>
        <v>0.89743589743589747</v>
      </c>
      <c r="B5" s="14">
        <f t="shared" si="1"/>
        <v>0.67142857142857137</v>
      </c>
      <c r="C5" s="15" t="s">
        <v>50</v>
      </c>
      <c r="D5" s="16">
        <v>2</v>
      </c>
      <c r="E5" s="17">
        <v>4</v>
      </c>
      <c r="F5" s="18">
        <v>2</v>
      </c>
      <c r="G5" s="19">
        <v>0</v>
      </c>
      <c r="H5" s="19">
        <v>2</v>
      </c>
      <c r="I5" s="19">
        <v>0</v>
      </c>
      <c r="J5" s="19">
        <v>2</v>
      </c>
      <c r="K5" s="19">
        <v>1</v>
      </c>
      <c r="L5" s="19">
        <v>1</v>
      </c>
      <c r="M5" s="19">
        <v>2</v>
      </c>
      <c r="N5" s="19">
        <v>2</v>
      </c>
      <c r="O5" s="19">
        <v>2</v>
      </c>
      <c r="P5" s="19">
        <v>1</v>
      </c>
      <c r="Q5" s="19">
        <v>2</v>
      </c>
      <c r="R5" s="19">
        <v>1</v>
      </c>
      <c r="S5" s="19"/>
      <c r="T5" s="19">
        <v>2</v>
      </c>
      <c r="U5" s="19"/>
      <c r="V5" s="19">
        <v>2</v>
      </c>
      <c r="W5" s="19">
        <v>1</v>
      </c>
      <c r="X5" s="19">
        <v>2</v>
      </c>
      <c r="Y5" s="19">
        <v>0</v>
      </c>
      <c r="Z5" s="19">
        <v>0</v>
      </c>
      <c r="AA5" s="19">
        <v>2</v>
      </c>
      <c r="AB5" s="19">
        <v>1</v>
      </c>
      <c r="AC5" s="19">
        <v>2</v>
      </c>
      <c r="AD5" s="19">
        <v>2</v>
      </c>
      <c r="AE5" s="19">
        <v>2</v>
      </c>
      <c r="AF5" s="19">
        <v>1</v>
      </c>
      <c r="AG5" s="19">
        <v>2</v>
      </c>
      <c r="AH5" s="19">
        <v>2</v>
      </c>
      <c r="AI5" s="19">
        <v>1</v>
      </c>
      <c r="AJ5" s="19">
        <v>2</v>
      </c>
      <c r="AK5" s="19"/>
      <c r="AL5" s="19">
        <v>1</v>
      </c>
      <c r="AM5" s="19">
        <v>1</v>
      </c>
      <c r="AN5" s="19"/>
      <c r="AO5" s="19">
        <v>2</v>
      </c>
      <c r="AP5" s="19">
        <v>0</v>
      </c>
      <c r="AQ5" s="19">
        <v>1</v>
      </c>
      <c r="AR5" s="19">
        <v>0</v>
      </c>
      <c r="AS5" s="19"/>
      <c r="AT5" s="19"/>
      <c r="AU5" s="19">
        <v>1</v>
      </c>
      <c r="AV5" s="19">
        <v>2</v>
      </c>
      <c r="AW5" s="19">
        <v>2</v>
      </c>
    </row>
    <row r="6" spans="1:50" ht="15" customHeight="1" x14ac:dyDescent="0.25">
      <c r="A6" s="13">
        <f t="shared" si="0"/>
        <v>0.74358974358974361</v>
      </c>
      <c r="B6" s="14">
        <f t="shared" si="1"/>
        <v>0.51724137931034486</v>
      </c>
      <c r="C6" s="15" t="s">
        <v>51</v>
      </c>
      <c r="D6" s="16">
        <v>3</v>
      </c>
      <c r="E6" s="17">
        <v>5</v>
      </c>
      <c r="F6" s="18">
        <v>0</v>
      </c>
      <c r="G6" s="19">
        <v>0</v>
      </c>
      <c r="H6" s="19">
        <v>3</v>
      </c>
      <c r="I6" s="19"/>
      <c r="J6" s="19">
        <v>3</v>
      </c>
      <c r="K6" s="19">
        <v>2</v>
      </c>
      <c r="L6" s="19">
        <v>3</v>
      </c>
      <c r="M6" s="19">
        <v>3</v>
      </c>
      <c r="N6" s="19">
        <v>3</v>
      </c>
      <c r="O6" s="19"/>
      <c r="P6" s="19">
        <v>0</v>
      </c>
      <c r="Q6" s="19">
        <v>2</v>
      </c>
      <c r="R6" s="19">
        <v>3</v>
      </c>
      <c r="S6" s="19"/>
      <c r="T6" s="19">
        <v>0</v>
      </c>
      <c r="U6" s="19"/>
      <c r="V6" s="19">
        <v>2</v>
      </c>
      <c r="W6" s="19">
        <v>3</v>
      </c>
      <c r="X6" s="19">
        <v>0</v>
      </c>
      <c r="Y6" s="19"/>
      <c r="Z6" s="19">
        <v>0</v>
      </c>
      <c r="AA6" s="19">
        <v>3</v>
      </c>
      <c r="AB6" s="19">
        <v>3</v>
      </c>
      <c r="AC6" s="19">
        <v>3</v>
      </c>
      <c r="AD6" s="19">
        <v>0</v>
      </c>
      <c r="AE6" s="19">
        <v>0</v>
      </c>
      <c r="AF6" s="19"/>
      <c r="AG6" s="19">
        <v>0</v>
      </c>
      <c r="AH6" s="19"/>
      <c r="AI6" s="19">
        <v>0</v>
      </c>
      <c r="AJ6" s="19">
        <v>2</v>
      </c>
      <c r="AK6" s="19"/>
      <c r="AL6" s="19"/>
      <c r="AM6" s="19">
        <v>2</v>
      </c>
      <c r="AN6" s="19"/>
      <c r="AO6" s="19">
        <v>3</v>
      </c>
      <c r="AP6" s="19">
        <v>0</v>
      </c>
      <c r="AQ6" s="19">
        <v>0</v>
      </c>
      <c r="AR6" s="19">
        <v>2</v>
      </c>
      <c r="AS6" s="19"/>
      <c r="AT6" s="19">
        <v>0</v>
      </c>
      <c r="AU6" s="19"/>
      <c r="AV6" s="19">
        <v>0</v>
      </c>
      <c r="AW6" s="19">
        <v>3</v>
      </c>
    </row>
    <row r="7" spans="1:50" ht="15" customHeight="1" x14ac:dyDescent="0.25">
      <c r="A7" s="13">
        <f t="shared" si="0"/>
        <v>0.94871794871794868</v>
      </c>
      <c r="B7" s="14">
        <f t="shared" si="1"/>
        <v>0.69594594594594594</v>
      </c>
      <c r="C7" s="15" t="s">
        <v>52</v>
      </c>
      <c r="D7" s="16">
        <v>4</v>
      </c>
      <c r="E7" s="17">
        <v>6</v>
      </c>
      <c r="F7" s="18">
        <v>2</v>
      </c>
      <c r="G7" s="19">
        <v>1</v>
      </c>
      <c r="H7" s="19">
        <v>2</v>
      </c>
      <c r="I7" s="19">
        <v>4</v>
      </c>
      <c r="J7" s="19">
        <v>4</v>
      </c>
      <c r="K7" s="19">
        <v>1</v>
      </c>
      <c r="L7" s="19">
        <v>3</v>
      </c>
      <c r="M7" s="19">
        <v>4</v>
      </c>
      <c r="N7" s="19">
        <v>2</v>
      </c>
      <c r="O7" s="19">
        <v>2</v>
      </c>
      <c r="P7" s="19">
        <v>3</v>
      </c>
      <c r="Q7" s="19">
        <v>2</v>
      </c>
      <c r="R7" s="19">
        <v>3</v>
      </c>
      <c r="S7" s="19">
        <v>1</v>
      </c>
      <c r="T7" s="19">
        <v>4</v>
      </c>
      <c r="U7" s="19">
        <v>4</v>
      </c>
      <c r="V7" s="19">
        <v>1</v>
      </c>
      <c r="W7" s="19">
        <v>4</v>
      </c>
      <c r="X7" s="19">
        <v>4</v>
      </c>
      <c r="Y7" s="19">
        <v>4</v>
      </c>
      <c r="Z7" s="19">
        <v>3</v>
      </c>
      <c r="AA7" s="19">
        <v>2</v>
      </c>
      <c r="AB7" s="19">
        <v>3</v>
      </c>
      <c r="AC7" s="19">
        <v>3</v>
      </c>
      <c r="AD7" s="19">
        <v>4</v>
      </c>
      <c r="AE7" s="19">
        <v>3</v>
      </c>
      <c r="AF7" s="19">
        <v>3</v>
      </c>
      <c r="AG7" s="19">
        <v>3</v>
      </c>
      <c r="AH7" s="19">
        <v>4</v>
      </c>
      <c r="AI7" s="19">
        <v>3</v>
      </c>
      <c r="AJ7" s="19">
        <v>2</v>
      </c>
      <c r="AK7" s="19"/>
      <c r="AL7" s="19">
        <v>1</v>
      </c>
      <c r="AM7" s="19">
        <v>3</v>
      </c>
      <c r="AN7" s="19"/>
      <c r="AO7" s="19">
        <v>3</v>
      </c>
      <c r="AP7" s="19">
        <v>3</v>
      </c>
      <c r="AQ7" s="19">
        <v>1</v>
      </c>
      <c r="AR7" s="19">
        <v>4</v>
      </c>
      <c r="AS7" s="19"/>
      <c r="AT7" s="19">
        <v>2</v>
      </c>
      <c r="AU7" s="19">
        <v>3</v>
      </c>
      <c r="AV7" s="19">
        <v>1</v>
      </c>
      <c r="AW7" s="19">
        <v>3</v>
      </c>
    </row>
    <row r="8" spans="1:50" ht="15" customHeight="1" x14ac:dyDescent="0.25">
      <c r="A8" s="13">
        <f t="shared" si="0"/>
        <v>0.94871794871794868</v>
      </c>
      <c r="B8" s="14">
        <f t="shared" si="1"/>
        <v>0.66216216216216217</v>
      </c>
      <c r="C8" s="15" t="s">
        <v>53</v>
      </c>
      <c r="D8" s="16">
        <v>2</v>
      </c>
      <c r="E8" s="17">
        <v>7</v>
      </c>
      <c r="F8" s="18">
        <v>2</v>
      </c>
      <c r="G8" s="19">
        <v>1</v>
      </c>
      <c r="H8" s="19">
        <v>2</v>
      </c>
      <c r="I8" s="19">
        <v>2</v>
      </c>
      <c r="J8" s="19">
        <v>2</v>
      </c>
      <c r="K8" s="19">
        <v>0</v>
      </c>
      <c r="L8" s="19">
        <v>1</v>
      </c>
      <c r="M8" s="19">
        <v>1</v>
      </c>
      <c r="N8" s="19">
        <v>1</v>
      </c>
      <c r="O8" s="19">
        <v>1</v>
      </c>
      <c r="P8" s="19">
        <v>1</v>
      </c>
      <c r="Q8" s="19">
        <v>2</v>
      </c>
      <c r="R8" s="19">
        <v>1</v>
      </c>
      <c r="S8" s="19">
        <v>2</v>
      </c>
      <c r="T8" s="19">
        <v>1</v>
      </c>
      <c r="U8" s="19">
        <v>1</v>
      </c>
      <c r="V8" s="19">
        <v>1</v>
      </c>
      <c r="W8" s="19">
        <v>2</v>
      </c>
      <c r="X8" s="19">
        <v>2</v>
      </c>
      <c r="Y8" s="19">
        <v>1</v>
      </c>
      <c r="Z8" s="19">
        <v>1</v>
      </c>
      <c r="AA8" s="19">
        <v>2</v>
      </c>
      <c r="AB8" s="19">
        <v>1</v>
      </c>
      <c r="AC8" s="19">
        <v>0</v>
      </c>
      <c r="AD8" s="19">
        <v>2</v>
      </c>
      <c r="AE8" s="19">
        <v>1</v>
      </c>
      <c r="AF8" s="19">
        <v>2</v>
      </c>
      <c r="AG8" s="19">
        <v>1</v>
      </c>
      <c r="AH8" s="19">
        <v>2</v>
      </c>
      <c r="AI8" s="19">
        <v>0</v>
      </c>
      <c r="AJ8" s="19">
        <v>1</v>
      </c>
      <c r="AK8" s="19"/>
      <c r="AL8" s="19">
        <v>2</v>
      </c>
      <c r="AM8" s="19">
        <v>1</v>
      </c>
      <c r="AN8" s="19"/>
      <c r="AO8" s="19">
        <v>1</v>
      </c>
      <c r="AP8" s="19">
        <v>2</v>
      </c>
      <c r="AQ8" s="19">
        <v>2</v>
      </c>
      <c r="AR8" s="19">
        <v>1</v>
      </c>
      <c r="AS8" s="19"/>
      <c r="AT8" s="19">
        <v>2</v>
      </c>
      <c r="AU8" s="19">
        <v>1</v>
      </c>
      <c r="AV8" s="19">
        <v>1</v>
      </c>
      <c r="AW8" s="19">
        <v>1</v>
      </c>
    </row>
    <row r="9" spans="1:50" ht="15" customHeight="1" x14ac:dyDescent="0.25">
      <c r="A9" s="13">
        <f t="shared" si="0"/>
        <v>0.92307692307692313</v>
      </c>
      <c r="B9" s="14">
        <f t="shared" si="1"/>
        <v>0.44444444444444442</v>
      </c>
      <c r="C9" s="15" t="s">
        <v>54</v>
      </c>
      <c r="D9" s="16">
        <v>4</v>
      </c>
      <c r="E9" s="17">
        <v>8</v>
      </c>
      <c r="F9" s="18">
        <v>2</v>
      </c>
      <c r="G9" s="19">
        <v>2</v>
      </c>
      <c r="H9" s="19">
        <v>3</v>
      </c>
      <c r="I9" s="19">
        <v>0</v>
      </c>
      <c r="J9" s="19">
        <v>1</v>
      </c>
      <c r="K9" s="19">
        <v>1</v>
      </c>
      <c r="L9" s="19">
        <v>3</v>
      </c>
      <c r="M9" s="19">
        <v>2</v>
      </c>
      <c r="N9" s="19">
        <v>2</v>
      </c>
      <c r="O9" s="19">
        <v>0</v>
      </c>
      <c r="P9" s="19">
        <v>3</v>
      </c>
      <c r="Q9" s="19">
        <v>1</v>
      </c>
      <c r="R9" s="19">
        <v>1</v>
      </c>
      <c r="S9" s="19">
        <v>1</v>
      </c>
      <c r="T9" s="19">
        <v>2</v>
      </c>
      <c r="U9" s="19">
        <v>1</v>
      </c>
      <c r="V9" s="19"/>
      <c r="W9" s="19">
        <v>3</v>
      </c>
      <c r="X9" s="19">
        <v>2</v>
      </c>
      <c r="Y9" s="19">
        <v>0</v>
      </c>
      <c r="Z9" s="19">
        <v>1</v>
      </c>
      <c r="AA9" s="19">
        <v>4</v>
      </c>
      <c r="AB9" s="19">
        <v>3</v>
      </c>
      <c r="AC9" s="19">
        <v>3</v>
      </c>
      <c r="AD9" s="19">
        <v>2</v>
      </c>
      <c r="AE9" s="19">
        <v>2</v>
      </c>
      <c r="AF9" s="19">
        <v>2</v>
      </c>
      <c r="AG9" s="19">
        <v>4</v>
      </c>
      <c r="AH9" s="19">
        <v>1</v>
      </c>
      <c r="AI9" s="19">
        <v>0</v>
      </c>
      <c r="AJ9" s="19">
        <v>3</v>
      </c>
      <c r="AK9" s="19"/>
      <c r="AL9" s="19">
        <v>2</v>
      </c>
      <c r="AM9" s="19">
        <v>3</v>
      </c>
      <c r="AN9" s="19"/>
      <c r="AO9" s="19">
        <v>0</v>
      </c>
      <c r="AP9" s="19">
        <v>2</v>
      </c>
      <c r="AQ9" s="19">
        <v>2</v>
      </c>
      <c r="AR9" s="19">
        <v>0</v>
      </c>
      <c r="AS9" s="19"/>
      <c r="AT9" s="19">
        <v>2</v>
      </c>
      <c r="AU9" s="19">
        <v>1</v>
      </c>
      <c r="AV9" s="19">
        <v>1</v>
      </c>
      <c r="AW9" s="19">
        <v>1</v>
      </c>
    </row>
    <row r="10" spans="1:50" ht="15" customHeight="1" x14ac:dyDescent="0.25">
      <c r="A10" s="13">
        <f t="shared" si="0"/>
        <v>0.87179487179487181</v>
      </c>
      <c r="B10" s="14">
        <f t="shared" si="1"/>
        <v>0.8529411764705882</v>
      </c>
      <c r="C10" s="15" t="s">
        <v>55</v>
      </c>
      <c r="D10" s="16">
        <v>1</v>
      </c>
      <c r="E10" s="17">
        <v>9</v>
      </c>
      <c r="F10" s="18">
        <v>1</v>
      </c>
      <c r="G10" s="19">
        <v>1</v>
      </c>
      <c r="H10" s="19">
        <v>1</v>
      </c>
      <c r="I10" s="19">
        <v>0</v>
      </c>
      <c r="J10" s="19">
        <v>1</v>
      </c>
      <c r="K10" s="19">
        <v>1</v>
      </c>
      <c r="L10" s="19">
        <v>0</v>
      </c>
      <c r="M10" s="19">
        <v>1</v>
      </c>
      <c r="N10" s="19">
        <v>1</v>
      </c>
      <c r="O10" s="19">
        <v>0</v>
      </c>
      <c r="P10" s="19">
        <v>1</v>
      </c>
      <c r="Q10" s="19">
        <v>1</v>
      </c>
      <c r="R10" s="19">
        <v>1</v>
      </c>
      <c r="S10" s="19">
        <v>1</v>
      </c>
      <c r="T10" s="19"/>
      <c r="U10" s="19">
        <v>1</v>
      </c>
      <c r="V10" s="19"/>
      <c r="W10" s="19">
        <v>1</v>
      </c>
      <c r="X10" s="19">
        <v>1</v>
      </c>
      <c r="Y10" s="19">
        <v>1</v>
      </c>
      <c r="Z10" s="19">
        <v>0</v>
      </c>
      <c r="AA10" s="19">
        <v>1</v>
      </c>
      <c r="AB10" s="19">
        <v>1</v>
      </c>
      <c r="AC10" s="19">
        <v>1</v>
      </c>
      <c r="AD10" s="19">
        <v>1</v>
      </c>
      <c r="AE10" s="19">
        <v>1</v>
      </c>
      <c r="AF10" s="19">
        <v>1</v>
      </c>
      <c r="AG10" s="19">
        <v>1</v>
      </c>
      <c r="AH10" s="19">
        <v>1</v>
      </c>
      <c r="AI10" s="19"/>
      <c r="AJ10" s="19">
        <v>1</v>
      </c>
      <c r="AK10" s="19"/>
      <c r="AL10" s="19">
        <v>1</v>
      </c>
      <c r="AM10" s="19">
        <v>1</v>
      </c>
      <c r="AN10" s="19"/>
      <c r="AO10" s="19">
        <v>1</v>
      </c>
      <c r="AP10" s="19">
        <v>1</v>
      </c>
      <c r="AQ10" s="19">
        <v>1</v>
      </c>
      <c r="AR10" s="19">
        <v>0</v>
      </c>
      <c r="AS10" s="19"/>
      <c r="AT10" s="19">
        <v>0</v>
      </c>
      <c r="AU10" s="19">
        <v>1</v>
      </c>
      <c r="AV10" s="19">
        <v>1</v>
      </c>
      <c r="AW10" s="19">
        <v>1</v>
      </c>
    </row>
    <row r="11" spans="1:50" ht="15" customHeight="1" x14ac:dyDescent="0.25">
      <c r="A11" s="13">
        <f t="shared" si="0"/>
        <v>0.79487179487179482</v>
      </c>
      <c r="B11" s="14">
        <f t="shared" si="1"/>
        <v>0.532258064516129</v>
      </c>
      <c r="C11" s="15" t="s">
        <v>56</v>
      </c>
      <c r="D11" s="16">
        <v>6</v>
      </c>
      <c r="E11" s="17">
        <v>10</v>
      </c>
      <c r="F11" s="18">
        <v>4</v>
      </c>
      <c r="G11" s="19">
        <v>4</v>
      </c>
      <c r="H11" s="19">
        <v>5</v>
      </c>
      <c r="I11" s="19">
        <v>0</v>
      </c>
      <c r="J11" s="19">
        <v>4</v>
      </c>
      <c r="K11" s="19">
        <v>3</v>
      </c>
      <c r="L11" s="19">
        <v>2</v>
      </c>
      <c r="M11" s="19">
        <v>3</v>
      </c>
      <c r="N11" s="19">
        <v>3</v>
      </c>
      <c r="O11" s="19">
        <v>1</v>
      </c>
      <c r="P11" s="19">
        <v>4</v>
      </c>
      <c r="Q11" s="19">
        <v>2</v>
      </c>
      <c r="R11" s="19">
        <v>4</v>
      </c>
      <c r="S11" s="19">
        <v>3</v>
      </c>
      <c r="T11" s="19"/>
      <c r="U11" s="19"/>
      <c r="V11" s="19"/>
      <c r="W11" s="19">
        <v>5</v>
      </c>
      <c r="X11" s="19">
        <v>4</v>
      </c>
      <c r="Y11" s="19">
        <v>3</v>
      </c>
      <c r="Z11" s="19">
        <v>2</v>
      </c>
      <c r="AA11" s="19">
        <v>5</v>
      </c>
      <c r="AB11" s="19">
        <v>4</v>
      </c>
      <c r="AC11" s="19"/>
      <c r="AD11" s="19">
        <v>3</v>
      </c>
      <c r="AE11" s="19">
        <v>3</v>
      </c>
      <c r="AF11" s="19">
        <v>1</v>
      </c>
      <c r="AG11" s="19">
        <v>4</v>
      </c>
      <c r="AH11" s="19">
        <v>3</v>
      </c>
      <c r="AI11" s="19"/>
      <c r="AJ11" s="19">
        <v>4</v>
      </c>
      <c r="AK11" s="19"/>
      <c r="AL11" s="19">
        <v>4</v>
      </c>
      <c r="AM11" s="19">
        <v>4</v>
      </c>
      <c r="AN11" s="19"/>
      <c r="AO11" s="19">
        <v>4</v>
      </c>
      <c r="AP11" s="19">
        <v>1</v>
      </c>
      <c r="AQ11" s="19">
        <v>3</v>
      </c>
      <c r="AR11" s="19"/>
      <c r="AS11" s="19"/>
      <c r="AT11" s="19"/>
      <c r="AU11" s="19">
        <v>2</v>
      </c>
      <c r="AV11" s="19">
        <v>4</v>
      </c>
      <c r="AW11" s="19">
        <v>4</v>
      </c>
    </row>
    <row r="12" spans="1:50" ht="15" customHeight="1" x14ac:dyDescent="0.25">
      <c r="A12" s="13">
        <f t="shared" si="0"/>
        <v>0.74358974358974361</v>
      </c>
      <c r="B12" s="14">
        <f t="shared" si="1"/>
        <v>0.7931034482758621</v>
      </c>
      <c r="C12" s="15" t="s">
        <v>57</v>
      </c>
      <c r="D12" s="16">
        <v>1</v>
      </c>
      <c r="E12" s="17">
        <v>11</v>
      </c>
      <c r="F12" s="18">
        <v>1</v>
      </c>
      <c r="G12" s="19">
        <v>1</v>
      </c>
      <c r="H12" s="19">
        <v>1</v>
      </c>
      <c r="I12" s="19">
        <v>0</v>
      </c>
      <c r="J12" s="19">
        <v>1</v>
      </c>
      <c r="K12" s="19">
        <v>1</v>
      </c>
      <c r="L12" s="19">
        <v>1</v>
      </c>
      <c r="M12" s="19">
        <v>1</v>
      </c>
      <c r="N12" s="19">
        <v>1</v>
      </c>
      <c r="O12" s="19"/>
      <c r="P12" s="19">
        <v>1</v>
      </c>
      <c r="Q12" s="19">
        <v>1</v>
      </c>
      <c r="R12" s="19">
        <v>1</v>
      </c>
      <c r="S12" s="19">
        <v>0</v>
      </c>
      <c r="T12" s="19"/>
      <c r="U12" s="19"/>
      <c r="V12" s="19"/>
      <c r="W12" s="19">
        <v>1</v>
      </c>
      <c r="X12" s="19">
        <v>1</v>
      </c>
      <c r="Y12" s="19"/>
      <c r="Z12" s="19">
        <v>0</v>
      </c>
      <c r="AA12" s="19">
        <v>1</v>
      </c>
      <c r="AB12" s="19">
        <v>0</v>
      </c>
      <c r="AC12" s="19">
        <v>1</v>
      </c>
      <c r="AD12" s="19">
        <v>1</v>
      </c>
      <c r="AE12" s="19">
        <v>1</v>
      </c>
      <c r="AF12" s="19"/>
      <c r="AG12" s="19">
        <v>1</v>
      </c>
      <c r="AH12" s="19">
        <v>0</v>
      </c>
      <c r="AI12" s="19"/>
      <c r="AJ12" s="19">
        <v>1</v>
      </c>
      <c r="AK12" s="19"/>
      <c r="AL12" s="19">
        <v>1</v>
      </c>
      <c r="AM12" s="19">
        <v>0</v>
      </c>
      <c r="AN12" s="19"/>
      <c r="AO12" s="19">
        <v>1</v>
      </c>
      <c r="AP12" s="19">
        <v>1</v>
      </c>
      <c r="AQ12" s="19">
        <v>1</v>
      </c>
      <c r="AR12" s="19"/>
      <c r="AS12" s="19"/>
      <c r="AT12" s="19"/>
      <c r="AU12" s="19">
        <v>1</v>
      </c>
      <c r="AV12" s="19">
        <v>1</v>
      </c>
      <c r="AW12" s="19">
        <v>1</v>
      </c>
    </row>
    <row r="13" spans="1:50" ht="15" customHeight="1" x14ac:dyDescent="0.25">
      <c r="A13" s="13">
        <f t="shared" si="0"/>
        <v>0.74358974358974361</v>
      </c>
      <c r="B13" s="14">
        <f t="shared" si="1"/>
        <v>0.7068965517241379</v>
      </c>
      <c r="C13" s="15" t="s">
        <v>58</v>
      </c>
      <c r="D13" s="16">
        <v>2</v>
      </c>
      <c r="E13" s="17">
        <v>12</v>
      </c>
      <c r="F13" s="18">
        <v>2</v>
      </c>
      <c r="G13" s="19">
        <v>2</v>
      </c>
      <c r="H13" s="19">
        <v>2</v>
      </c>
      <c r="I13" s="19">
        <v>0</v>
      </c>
      <c r="J13" s="19">
        <v>1</v>
      </c>
      <c r="K13" s="19">
        <v>1</v>
      </c>
      <c r="L13" s="19">
        <v>2</v>
      </c>
      <c r="M13" s="19">
        <v>1</v>
      </c>
      <c r="N13" s="19">
        <v>2</v>
      </c>
      <c r="O13" s="19"/>
      <c r="P13" s="19">
        <v>2</v>
      </c>
      <c r="Q13" s="19">
        <v>1</v>
      </c>
      <c r="R13" s="19"/>
      <c r="S13" s="19">
        <v>0</v>
      </c>
      <c r="T13" s="19">
        <v>2</v>
      </c>
      <c r="U13" s="19">
        <v>1</v>
      </c>
      <c r="V13" s="19"/>
      <c r="W13" s="19">
        <v>2</v>
      </c>
      <c r="X13" s="19">
        <v>2</v>
      </c>
      <c r="Y13" s="19"/>
      <c r="Z13" s="19"/>
      <c r="AA13" s="19">
        <v>2</v>
      </c>
      <c r="AB13" s="19">
        <v>2</v>
      </c>
      <c r="AC13" s="19">
        <v>1</v>
      </c>
      <c r="AD13" s="19">
        <v>2</v>
      </c>
      <c r="AE13" s="19">
        <v>1</v>
      </c>
      <c r="AF13" s="19">
        <v>2</v>
      </c>
      <c r="AG13" s="19">
        <v>2</v>
      </c>
      <c r="AH13" s="19">
        <v>1</v>
      </c>
      <c r="AI13" s="19">
        <v>0</v>
      </c>
      <c r="AJ13" s="19">
        <v>1</v>
      </c>
      <c r="AK13" s="19"/>
      <c r="AL13" s="19"/>
      <c r="AM13" s="19">
        <v>2</v>
      </c>
      <c r="AN13" s="19"/>
      <c r="AO13" s="19">
        <v>1</v>
      </c>
      <c r="AP13" s="19"/>
      <c r="AQ13" s="19">
        <v>1</v>
      </c>
      <c r="AR13" s="19"/>
      <c r="AS13" s="19"/>
      <c r="AT13" s="19"/>
      <c r="AU13" s="19">
        <v>1</v>
      </c>
      <c r="AV13" s="19">
        <v>1</v>
      </c>
      <c r="AW13" s="19">
        <v>1</v>
      </c>
    </row>
    <row r="14" spans="1:50" ht="15" customHeight="1" x14ac:dyDescent="0.25">
      <c r="A14" s="13">
        <f t="shared" si="0"/>
        <v>0.64102564102564108</v>
      </c>
      <c r="B14" s="14">
        <f t="shared" si="1"/>
        <v>0.75</v>
      </c>
      <c r="C14" s="15" t="s">
        <v>59</v>
      </c>
      <c r="D14" s="16">
        <v>4</v>
      </c>
      <c r="E14" s="17">
        <v>13</v>
      </c>
      <c r="F14" s="18">
        <v>4</v>
      </c>
      <c r="G14" s="19">
        <v>4</v>
      </c>
      <c r="H14" s="19">
        <v>4</v>
      </c>
      <c r="I14" s="19"/>
      <c r="J14" s="19">
        <v>3</v>
      </c>
      <c r="K14" s="19">
        <v>3</v>
      </c>
      <c r="L14" s="19"/>
      <c r="M14" s="19">
        <v>0</v>
      </c>
      <c r="N14" s="19">
        <v>2</v>
      </c>
      <c r="O14" s="19"/>
      <c r="P14" s="19">
        <v>4</v>
      </c>
      <c r="Q14" s="19">
        <v>1</v>
      </c>
      <c r="R14" s="19"/>
      <c r="S14" s="19">
        <v>4</v>
      </c>
      <c r="T14" s="19">
        <v>4</v>
      </c>
      <c r="U14" s="19">
        <v>0</v>
      </c>
      <c r="V14" s="19"/>
      <c r="W14" s="19">
        <v>4</v>
      </c>
      <c r="X14" s="19">
        <v>4</v>
      </c>
      <c r="Y14" s="19"/>
      <c r="Z14" s="19"/>
      <c r="AA14" s="19">
        <v>4</v>
      </c>
      <c r="AB14" s="19">
        <v>4</v>
      </c>
      <c r="AC14" s="19">
        <v>2</v>
      </c>
      <c r="AD14" s="19">
        <v>4</v>
      </c>
      <c r="AE14" s="19"/>
      <c r="AF14" s="19">
        <v>2</v>
      </c>
      <c r="AG14" s="19">
        <v>4</v>
      </c>
      <c r="AH14" s="19">
        <v>3</v>
      </c>
      <c r="AI14" s="19"/>
      <c r="AJ14" s="19">
        <v>2</v>
      </c>
      <c r="AK14" s="19"/>
      <c r="AL14" s="19"/>
      <c r="AM14" s="19">
        <v>3</v>
      </c>
      <c r="AN14" s="19"/>
      <c r="AO14" s="19">
        <v>2</v>
      </c>
      <c r="AP14" s="19"/>
      <c r="AQ14" s="19">
        <v>4</v>
      </c>
      <c r="AR14" s="19"/>
      <c r="AS14" s="19"/>
      <c r="AT14" s="19"/>
      <c r="AU14" s="19"/>
      <c r="AV14" s="19"/>
      <c r="AW14" s="19">
        <v>3</v>
      </c>
    </row>
    <row r="15" spans="1:50" ht="15" customHeight="1" x14ac:dyDescent="0.25">
      <c r="A15" s="13">
        <f t="shared" si="0"/>
        <v>0.53846153846153844</v>
      </c>
      <c r="B15" s="14">
        <f t="shared" si="1"/>
        <v>0.73809523809523814</v>
      </c>
      <c r="C15" s="15" t="s">
        <v>60</v>
      </c>
      <c r="D15" s="16">
        <v>2</v>
      </c>
      <c r="E15" s="17">
        <v>14</v>
      </c>
      <c r="F15" s="18">
        <v>2</v>
      </c>
      <c r="G15" s="19">
        <v>1</v>
      </c>
      <c r="H15" s="19">
        <v>1</v>
      </c>
      <c r="I15" s="19"/>
      <c r="J15" s="19">
        <v>2</v>
      </c>
      <c r="K15" s="19">
        <v>1</v>
      </c>
      <c r="L15" s="19"/>
      <c r="M15" s="19"/>
      <c r="N15" s="19">
        <v>1</v>
      </c>
      <c r="O15" s="19"/>
      <c r="P15" s="19">
        <v>2</v>
      </c>
      <c r="Q15" s="19">
        <v>1</v>
      </c>
      <c r="R15" s="19"/>
      <c r="S15" s="19">
        <v>2</v>
      </c>
      <c r="T15" s="19"/>
      <c r="U15" s="19">
        <v>0</v>
      </c>
      <c r="V15" s="19"/>
      <c r="W15" s="19">
        <v>2</v>
      </c>
      <c r="X15" s="19">
        <v>2</v>
      </c>
      <c r="Y15" s="19"/>
      <c r="Z15" s="19"/>
      <c r="AA15" s="19">
        <v>2</v>
      </c>
      <c r="AB15" s="19">
        <v>2</v>
      </c>
      <c r="AC15" s="19"/>
      <c r="AD15" s="19">
        <v>2</v>
      </c>
      <c r="AE15" s="19"/>
      <c r="AF15" s="19">
        <v>2</v>
      </c>
      <c r="AG15" s="19">
        <v>1</v>
      </c>
      <c r="AH15" s="19"/>
      <c r="AI15" s="19"/>
      <c r="AJ15" s="19">
        <v>1</v>
      </c>
      <c r="AK15" s="19"/>
      <c r="AL15" s="19"/>
      <c r="AM15" s="19">
        <v>1</v>
      </c>
      <c r="AN15" s="19"/>
      <c r="AO15" s="19">
        <v>1</v>
      </c>
      <c r="AP15" s="19"/>
      <c r="AQ15" s="19">
        <v>2</v>
      </c>
      <c r="AR15" s="19"/>
      <c r="AS15" s="19"/>
      <c r="AT15" s="19"/>
      <c r="AU15" s="19"/>
      <c r="AV15" s="19"/>
      <c r="AW15" s="19">
        <v>2</v>
      </c>
    </row>
    <row r="16" spans="1:50" ht="15" customHeight="1" x14ac:dyDescent="0.25">
      <c r="A16" s="20">
        <f t="shared" si="0"/>
        <v>0.46153846153846156</v>
      </c>
      <c r="B16" s="21">
        <f t="shared" si="1"/>
        <v>0.57407407407407407</v>
      </c>
      <c r="C16" s="22" t="s">
        <v>61</v>
      </c>
      <c r="D16" s="23">
        <v>3</v>
      </c>
      <c r="E16" s="24">
        <v>15</v>
      </c>
      <c r="F16" s="25">
        <v>0</v>
      </c>
      <c r="G16" s="26">
        <v>3</v>
      </c>
      <c r="H16" s="26">
        <v>0</v>
      </c>
      <c r="I16" s="26"/>
      <c r="J16" s="26">
        <v>3</v>
      </c>
      <c r="K16" s="26">
        <v>3</v>
      </c>
      <c r="L16" s="26"/>
      <c r="M16" s="26"/>
      <c r="N16" s="26">
        <v>0</v>
      </c>
      <c r="O16" s="26"/>
      <c r="P16" s="26">
        <v>3</v>
      </c>
      <c r="Q16" s="26">
        <v>0</v>
      </c>
      <c r="R16" s="26"/>
      <c r="S16" s="26">
        <v>3</v>
      </c>
      <c r="T16" s="26"/>
      <c r="U16" s="26"/>
      <c r="V16" s="26"/>
      <c r="W16" s="26">
        <v>2</v>
      </c>
      <c r="X16" s="26">
        <v>3</v>
      </c>
      <c r="Y16" s="26"/>
      <c r="Z16" s="26"/>
      <c r="AA16" s="26">
        <v>0</v>
      </c>
      <c r="AB16" s="26"/>
      <c r="AC16" s="26">
        <v>0</v>
      </c>
      <c r="AD16" s="26">
        <v>3</v>
      </c>
      <c r="AE16" s="26"/>
      <c r="AF16" s="26"/>
      <c r="AG16" s="26">
        <v>3</v>
      </c>
      <c r="AH16" s="26"/>
      <c r="AI16" s="26"/>
      <c r="AJ16" s="26">
        <v>0</v>
      </c>
      <c r="AK16" s="26"/>
      <c r="AL16" s="26"/>
      <c r="AM16" s="26">
        <v>2</v>
      </c>
      <c r="AN16" s="26"/>
      <c r="AO16" s="26"/>
      <c r="AP16" s="26"/>
      <c r="AQ16" s="26">
        <v>3</v>
      </c>
      <c r="AR16" s="26"/>
      <c r="AS16" s="26"/>
      <c r="AT16" s="26"/>
      <c r="AU16" s="26">
        <v>0</v>
      </c>
      <c r="AV16" s="26"/>
      <c r="AW16" s="26">
        <v>3</v>
      </c>
    </row>
    <row r="17" spans="1:49" ht="15" customHeight="1" x14ac:dyDescent="0.25">
      <c r="A17" s="27"/>
      <c r="B17" s="7"/>
      <c r="C17" s="28"/>
      <c r="D17" s="29">
        <f>SUM(D2:D16)</f>
        <v>38</v>
      </c>
      <c r="E17" s="30"/>
      <c r="F17" s="31">
        <f t="shared" ref="F17:AW17" si="2">SUM(F2:F16)</f>
        <v>25</v>
      </c>
      <c r="G17" s="31">
        <f t="shared" si="2"/>
        <v>23</v>
      </c>
      <c r="H17" s="31">
        <f t="shared" si="2"/>
        <v>30</v>
      </c>
      <c r="I17" s="31">
        <f t="shared" si="2"/>
        <v>9</v>
      </c>
      <c r="J17" s="31">
        <f t="shared" si="2"/>
        <v>31</v>
      </c>
      <c r="K17" s="31">
        <f t="shared" si="2"/>
        <v>21</v>
      </c>
      <c r="L17" s="31">
        <f t="shared" si="2"/>
        <v>19</v>
      </c>
      <c r="M17" s="31">
        <f t="shared" si="2"/>
        <v>21</v>
      </c>
      <c r="N17" s="31">
        <f t="shared" si="2"/>
        <v>23</v>
      </c>
      <c r="O17" s="31">
        <f t="shared" si="2"/>
        <v>9</v>
      </c>
      <c r="P17" s="31">
        <f t="shared" si="2"/>
        <v>28</v>
      </c>
      <c r="Q17" s="31">
        <f t="shared" si="2"/>
        <v>19</v>
      </c>
      <c r="R17" s="31">
        <f t="shared" si="2"/>
        <v>18</v>
      </c>
      <c r="S17" s="31">
        <f t="shared" si="2"/>
        <v>18</v>
      </c>
      <c r="T17" s="31">
        <f t="shared" si="2"/>
        <v>19</v>
      </c>
      <c r="U17" s="31">
        <f t="shared" si="2"/>
        <v>10</v>
      </c>
      <c r="V17" s="31">
        <f t="shared" si="2"/>
        <v>10</v>
      </c>
      <c r="W17" s="31">
        <f t="shared" si="2"/>
        <v>33</v>
      </c>
      <c r="X17" s="31">
        <f t="shared" si="2"/>
        <v>30</v>
      </c>
      <c r="Y17" s="31">
        <f t="shared" si="2"/>
        <v>12</v>
      </c>
      <c r="Z17" s="31">
        <f t="shared" si="2"/>
        <v>10</v>
      </c>
      <c r="AA17" s="31">
        <f t="shared" si="2"/>
        <v>32</v>
      </c>
      <c r="AB17" s="31">
        <f t="shared" si="2"/>
        <v>27</v>
      </c>
      <c r="AC17" s="31">
        <f t="shared" si="2"/>
        <v>19</v>
      </c>
      <c r="AD17" s="31">
        <f t="shared" si="2"/>
        <v>28</v>
      </c>
      <c r="AE17" s="31">
        <f t="shared" si="2"/>
        <v>16</v>
      </c>
      <c r="AF17" s="31">
        <f t="shared" si="2"/>
        <v>19</v>
      </c>
      <c r="AG17" s="31">
        <f t="shared" si="2"/>
        <v>29</v>
      </c>
      <c r="AH17" s="31">
        <f t="shared" si="2"/>
        <v>21</v>
      </c>
      <c r="AI17" s="31">
        <f t="shared" si="2"/>
        <v>7</v>
      </c>
      <c r="AJ17" s="31">
        <f t="shared" si="2"/>
        <v>23</v>
      </c>
      <c r="AK17" s="31">
        <f t="shared" si="2"/>
        <v>0</v>
      </c>
      <c r="AL17" s="31">
        <f t="shared" si="2"/>
        <v>15</v>
      </c>
      <c r="AM17" s="31">
        <f t="shared" si="2"/>
        <v>26</v>
      </c>
      <c r="AN17" s="31">
        <f t="shared" si="2"/>
        <v>0</v>
      </c>
      <c r="AO17" s="31">
        <f t="shared" si="2"/>
        <v>22</v>
      </c>
      <c r="AP17" s="31">
        <f t="shared" si="2"/>
        <v>13</v>
      </c>
      <c r="AQ17" s="31">
        <f t="shared" si="2"/>
        <v>24</v>
      </c>
      <c r="AR17" s="31">
        <f t="shared" si="2"/>
        <v>10</v>
      </c>
      <c r="AS17" s="31">
        <f t="shared" si="2"/>
        <v>0</v>
      </c>
      <c r="AT17" s="31">
        <f t="shared" si="2"/>
        <v>9</v>
      </c>
      <c r="AU17" s="31">
        <f t="shared" si="2"/>
        <v>14</v>
      </c>
      <c r="AV17" s="31">
        <f t="shared" si="2"/>
        <v>15</v>
      </c>
      <c r="AW17" s="31">
        <f t="shared" si="2"/>
        <v>29</v>
      </c>
    </row>
    <row r="18" spans="1:49" ht="15" customHeight="1" x14ac:dyDescent="0.25">
      <c r="A18" s="13">
        <f t="shared" ref="A18:A41" si="3">COUNTA(F18:AR18)/COUNTA($F$1:$AR$1)</f>
        <v>0.94871794871794868</v>
      </c>
      <c r="B18" s="14">
        <f t="shared" ref="B18:B41" si="4">AVERAGE(F18:AR18)/D18</f>
        <v>0.89189189189189189</v>
      </c>
      <c r="C18" s="32" t="s">
        <v>62</v>
      </c>
      <c r="D18" s="9">
        <v>1</v>
      </c>
      <c r="E18" s="33" t="s">
        <v>63</v>
      </c>
      <c r="F18" s="12">
        <v>1</v>
      </c>
      <c r="G18" s="12">
        <v>0</v>
      </c>
      <c r="H18" s="12">
        <v>1</v>
      </c>
      <c r="I18" s="12">
        <v>1</v>
      </c>
      <c r="J18" s="12">
        <v>1</v>
      </c>
      <c r="K18" s="12">
        <v>1</v>
      </c>
      <c r="L18" s="12">
        <v>1</v>
      </c>
      <c r="M18" s="12">
        <v>1</v>
      </c>
      <c r="N18" s="12">
        <v>1</v>
      </c>
      <c r="O18" s="12">
        <v>1</v>
      </c>
      <c r="P18" s="12">
        <v>1</v>
      </c>
      <c r="Q18" s="12">
        <v>1</v>
      </c>
      <c r="R18" s="12">
        <v>1</v>
      </c>
      <c r="S18" s="12">
        <v>1</v>
      </c>
      <c r="T18" s="12">
        <v>1</v>
      </c>
      <c r="U18" s="12">
        <v>0</v>
      </c>
      <c r="V18" s="12">
        <v>1</v>
      </c>
      <c r="W18" s="12">
        <v>0</v>
      </c>
      <c r="X18" s="12">
        <v>1</v>
      </c>
      <c r="Y18" s="12">
        <v>1</v>
      </c>
      <c r="Z18" s="12">
        <v>1</v>
      </c>
      <c r="AA18" s="12">
        <v>1</v>
      </c>
      <c r="AB18" s="12">
        <v>1</v>
      </c>
      <c r="AC18" s="12">
        <v>1</v>
      </c>
      <c r="AD18" s="12">
        <v>1</v>
      </c>
      <c r="AE18" s="12">
        <v>1</v>
      </c>
      <c r="AF18" s="12">
        <v>1</v>
      </c>
      <c r="AG18" s="12">
        <v>1</v>
      </c>
      <c r="AH18" s="12">
        <v>1</v>
      </c>
      <c r="AI18" s="12">
        <v>1</v>
      </c>
      <c r="AJ18" s="12">
        <v>1</v>
      </c>
      <c r="AK18" s="12"/>
      <c r="AL18" s="12">
        <v>0</v>
      </c>
      <c r="AM18" s="12">
        <v>1</v>
      </c>
      <c r="AN18" s="12"/>
      <c r="AO18" s="12">
        <v>1</v>
      </c>
      <c r="AP18" s="12">
        <v>1</v>
      </c>
      <c r="AQ18" s="12">
        <v>1</v>
      </c>
      <c r="AR18" s="12">
        <v>1</v>
      </c>
      <c r="AS18" s="12">
        <v>1</v>
      </c>
      <c r="AT18" s="12">
        <v>0</v>
      </c>
      <c r="AU18" s="12">
        <v>1</v>
      </c>
      <c r="AV18" s="12">
        <v>0</v>
      </c>
      <c r="AW18" s="12">
        <v>1</v>
      </c>
    </row>
    <row r="19" spans="1:49" ht="15" customHeight="1" x14ac:dyDescent="0.25">
      <c r="A19" s="13">
        <f t="shared" si="3"/>
        <v>0.94871794871794868</v>
      </c>
      <c r="B19" s="14">
        <f t="shared" si="4"/>
        <v>0.86486486486486491</v>
      </c>
      <c r="C19" s="34" t="s">
        <v>200</v>
      </c>
      <c r="D19" s="16">
        <v>2</v>
      </c>
      <c r="E19" s="35" t="s">
        <v>64</v>
      </c>
      <c r="F19" s="19">
        <v>2</v>
      </c>
      <c r="G19" s="19">
        <v>2</v>
      </c>
      <c r="H19" s="19">
        <v>2</v>
      </c>
      <c r="I19" s="19">
        <v>2</v>
      </c>
      <c r="J19" s="19">
        <v>0</v>
      </c>
      <c r="K19" s="19">
        <v>2</v>
      </c>
      <c r="L19" s="19">
        <v>2</v>
      </c>
      <c r="M19" s="19">
        <v>2</v>
      </c>
      <c r="N19" s="19">
        <v>1</v>
      </c>
      <c r="O19" s="19">
        <v>2</v>
      </c>
      <c r="P19" s="19">
        <v>2</v>
      </c>
      <c r="Q19" s="19">
        <v>2</v>
      </c>
      <c r="R19" s="19">
        <v>2</v>
      </c>
      <c r="S19" s="19">
        <v>2</v>
      </c>
      <c r="T19" s="19">
        <v>2</v>
      </c>
      <c r="U19" s="19">
        <v>0</v>
      </c>
      <c r="V19" s="19">
        <v>0</v>
      </c>
      <c r="W19" s="19">
        <v>2</v>
      </c>
      <c r="X19" s="19">
        <v>2</v>
      </c>
      <c r="Y19" s="19">
        <v>2</v>
      </c>
      <c r="Z19" s="19">
        <v>2</v>
      </c>
      <c r="AA19" s="19">
        <v>2</v>
      </c>
      <c r="AB19" s="19">
        <v>1</v>
      </c>
      <c r="AC19" s="19">
        <v>2</v>
      </c>
      <c r="AD19" s="19">
        <v>2</v>
      </c>
      <c r="AE19" s="19">
        <v>2</v>
      </c>
      <c r="AF19" s="19">
        <v>2</v>
      </c>
      <c r="AG19" s="19">
        <v>2</v>
      </c>
      <c r="AH19" s="19">
        <v>2</v>
      </c>
      <c r="AI19" s="19">
        <v>2</v>
      </c>
      <c r="AJ19" s="19">
        <v>2</v>
      </c>
      <c r="AK19" s="19"/>
      <c r="AL19" s="19">
        <v>2</v>
      </c>
      <c r="AM19" s="19">
        <v>2</v>
      </c>
      <c r="AN19" s="19"/>
      <c r="AO19" s="19">
        <v>2</v>
      </c>
      <c r="AP19" s="19">
        <v>2</v>
      </c>
      <c r="AQ19" s="19">
        <v>2</v>
      </c>
      <c r="AR19" s="19">
        <v>0</v>
      </c>
      <c r="AS19" s="19">
        <v>2</v>
      </c>
      <c r="AT19" s="19">
        <v>0</v>
      </c>
      <c r="AU19" s="19">
        <v>2</v>
      </c>
      <c r="AV19" s="19">
        <v>2</v>
      </c>
      <c r="AW19" s="19">
        <v>2</v>
      </c>
    </row>
    <row r="20" spans="1:49" ht="15" customHeight="1" x14ac:dyDescent="0.25">
      <c r="A20" s="13">
        <f t="shared" si="3"/>
        <v>0.94871794871794868</v>
      </c>
      <c r="B20" s="14">
        <f t="shared" si="4"/>
        <v>0.7432432432432432</v>
      </c>
      <c r="C20" s="34" t="s">
        <v>65</v>
      </c>
      <c r="D20" s="16">
        <v>2</v>
      </c>
      <c r="E20" s="35" t="s">
        <v>66</v>
      </c>
      <c r="F20" s="19">
        <v>2</v>
      </c>
      <c r="G20" s="19">
        <v>0</v>
      </c>
      <c r="H20" s="19">
        <v>2</v>
      </c>
      <c r="I20" s="19">
        <v>2</v>
      </c>
      <c r="J20" s="19">
        <v>0</v>
      </c>
      <c r="K20" s="19">
        <v>0</v>
      </c>
      <c r="L20" s="19">
        <v>2</v>
      </c>
      <c r="M20" s="19">
        <v>2</v>
      </c>
      <c r="N20" s="19">
        <v>2</v>
      </c>
      <c r="O20" s="19">
        <v>2</v>
      </c>
      <c r="P20" s="19">
        <v>1</v>
      </c>
      <c r="Q20" s="19">
        <v>2</v>
      </c>
      <c r="R20" s="19">
        <v>2</v>
      </c>
      <c r="S20" s="19">
        <v>1</v>
      </c>
      <c r="T20" s="19">
        <v>2</v>
      </c>
      <c r="U20" s="19">
        <v>2</v>
      </c>
      <c r="V20" s="19">
        <v>1</v>
      </c>
      <c r="W20" s="19">
        <v>2</v>
      </c>
      <c r="X20" s="19">
        <v>2</v>
      </c>
      <c r="Y20" s="19">
        <v>2</v>
      </c>
      <c r="Z20" s="19">
        <v>2</v>
      </c>
      <c r="AA20" s="19">
        <v>2</v>
      </c>
      <c r="AB20" s="19">
        <v>2</v>
      </c>
      <c r="AC20" s="19">
        <v>0</v>
      </c>
      <c r="AD20" s="19">
        <v>2</v>
      </c>
      <c r="AE20" s="19">
        <v>2</v>
      </c>
      <c r="AF20" s="19">
        <v>2</v>
      </c>
      <c r="AG20" s="19">
        <v>2</v>
      </c>
      <c r="AH20" s="19">
        <v>2</v>
      </c>
      <c r="AI20" s="19">
        <v>0</v>
      </c>
      <c r="AJ20" s="19">
        <v>1</v>
      </c>
      <c r="AK20" s="19"/>
      <c r="AL20" s="19">
        <v>2</v>
      </c>
      <c r="AM20" s="19">
        <v>2</v>
      </c>
      <c r="AN20" s="19"/>
      <c r="AO20" s="19">
        <v>2</v>
      </c>
      <c r="AP20" s="19">
        <v>0</v>
      </c>
      <c r="AQ20" s="19">
        <v>1</v>
      </c>
      <c r="AR20" s="19">
        <v>0</v>
      </c>
      <c r="AS20" s="19">
        <v>1</v>
      </c>
      <c r="AT20" s="19">
        <v>0</v>
      </c>
      <c r="AU20" s="19">
        <v>0</v>
      </c>
      <c r="AV20" s="19">
        <v>2</v>
      </c>
      <c r="AW20" s="19">
        <v>1</v>
      </c>
    </row>
    <row r="21" spans="1:49" ht="15" customHeight="1" x14ac:dyDescent="0.25">
      <c r="A21" s="13">
        <f t="shared" si="3"/>
        <v>0.84615384615384615</v>
      </c>
      <c r="B21" s="14">
        <f t="shared" si="4"/>
        <v>0.69696969696969702</v>
      </c>
      <c r="C21" s="34" t="s">
        <v>67</v>
      </c>
      <c r="D21" s="16">
        <v>2</v>
      </c>
      <c r="E21" s="35" t="s">
        <v>68</v>
      </c>
      <c r="F21" s="19">
        <v>2</v>
      </c>
      <c r="G21" s="19">
        <v>0</v>
      </c>
      <c r="H21" s="19">
        <v>1</v>
      </c>
      <c r="I21" s="19">
        <v>1</v>
      </c>
      <c r="J21" s="19">
        <v>2</v>
      </c>
      <c r="K21" s="19">
        <v>0</v>
      </c>
      <c r="L21" s="19">
        <v>1</v>
      </c>
      <c r="M21" s="19">
        <v>2</v>
      </c>
      <c r="N21" s="19"/>
      <c r="O21" s="19">
        <v>1</v>
      </c>
      <c r="P21" s="19">
        <v>1</v>
      </c>
      <c r="Q21" s="19">
        <v>2</v>
      </c>
      <c r="R21" s="19">
        <v>1</v>
      </c>
      <c r="S21" s="19">
        <v>2</v>
      </c>
      <c r="T21" s="19">
        <v>1</v>
      </c>
      <c r="U21" s="19">
        <v>2</v>
      </c>
      <c r="V21" s="19"/>
      <c r="W21" s="19">
        <v>2</v>
      </c>
      <c r="X21" s="19"/>
      <c r="Y21" s="19">
        <v>1</v>
      </c>
      <c r="Z21" s="19">
        <v>2</v>
      </c>
      <c r="AA21" s="19">
        <v>2</v>
      </c>
      <c r="AB21" s="19">
        <v>2</v>
      </c>
      <c r="AC21" s="19">
        <v>1</v>
      </c>
      <c r="AD21" s="19">
        <v>1</v>
      </c>
      <c r="AE21" s="19">
        <v>2</v>
      </c>
      <c r="AF21" s="19">
        <v>2</v>
      </c>
      <c r="AG21" s="19">
        <v>2</v>
      </c>
      <c r="AH21" s="19">
        <v>2</v>
      </c>
      <c r="AI21" s="19"/>
      <c r="AJ21" s="19">
        <v>1</v>
      </c>
      <c r="AK21" s="19"/>
      <c r="AL21" s="19">
        <v>2</v>
      </c>
      <c r="AM21" s="19">
        <v>2</v>
      </c>
      <c r="AN21" s="19"/>
      <c r="AO21" s="19">
        <v>1</v>
      </c>
      <c r="AP21" s="19">
        <v>0</v>
      </c>
      <c r="AQ21" s="19">
        <v>2</v>
      </c>
      <c r="AR21" s="19">
        <v>0</v>
      </c>
      <c r="AS21" s="19">
        <v>1</v>
      </c>
      <c r="AT21" s="19">
        <v>0</v>
      </c>
      <c r="AU21" s="19">
        <v>1</v>
      </c>
      <c r="AV21" s="19">
        <v>2</v>
      </c>
      <c r="AW21" s="19">
        <v>0</v>
      </c>
    </row>
    <row r="22" spans="1:49" ht="15" customHeight="1" x14ac:dyDescent="0.25">
      <c r="A22" s="13">
        <f t="shared" si="3"/>
        <v>0.94871794871794868</v>
      </c>
      <c r="B22" s="14">
        <f t="shared" si="4"/>
        <v>0.77027027027027029</v>
      </c>
      <c r="C22" s="34" t="s">
        <v>69</v>
      </c>
      <c r="D22" s="16">
        <v>2</v>
      </c>
      <c r="E22" s="35" t="s">
        <v>70</v>
      </c>
      <c r="F22" s="19">
        <v>2</v>
      </c>
      <c r="G22" s="19">
        <v>1</v>
      </c>
      <c r="H22" s="19">
        <v>2</v>
      </c>
      <c r="I22" s="19">
        <v>0</v>
      </c>
      <c r="J22" s="19">
        <v>0</v>
      </c>
      <c r="K22" s="19">
        <v>1</v>
      </c>
      <c r="L22" s="19">
        <v>2</v>
      </c>
      <c r="M22" s="19">
        <v>2</v>
      </c>
      <c r="N22" s="19">
        <v>2</v>
      </c>
      <c r="O22" s="19">
        <v>2</v>
      </c>
      <c r="P22" s="19">
        <v>2</v>
      </c>
      <c r="Q22" s="19">
        <v>2</v>
      </c>
      <c r="R22" s="19">
        <v>2</v>
      </c>
      <c r="S22" s="19">
        <v>2</v>
      </c>
      <c r="T22" s="19">
        <v>2</v>
      </c>
      <c r="U22" s="19">
        <v>1</v>
      </c>
      <c r="V22" s="19">
        <v>2</v>
      </c>
      <c r="W22" s="19">
        <v>1</v>
      </c>
      <c r="X22" s="19">
        <v>2</v>
      </c>
      <c r="Y22" s="19">
        <v>2</v>
      </c>
      <c r="Z22" s="19">
        <v>2</v>
      </c>
      <c r="AA22" s="19">
        <v>2</v>
      </c>
      <c r="AB22" s="19">
        <v>2</v>
      </c>
      <c r="AC22" s="19">
        <v>2</v>
      </c>
      <c r="AD22" s="19">
        <v>1</v>
      </c>
      <c r="AE22" s="19">
        <v>1</v>
      </c>
      <c r="AF22" s="19">
        <v>2</v>
      </c>
      <c r="AG22" s="19">
        <v>2</v>
      </c>
      <c r="AH22" s="19">
        <v>1</v>
      </c>
      <c r="AI22" s="19">
        <v>2</v>
      </c>
      <c r="AJ22" s="19">
        <v>1</v>
      </c>
      <c r="AK22" s="19"/>
      <c r="AL22" s="19">
        <v>2</v>
      </c>
      <c r="AM22" s="19">
        <v>2</v>
      </c>
      <c r="AN22" s="19"/>
      <c r="AO22" s="19">
        <v>1</v>
      </c>
      <c r="AP22" s="19">
        <v>0</v>
      </c>
      <c r="AQ22" s="19">
        <v>1</v>
      </c>
      <c r="AR22" s="19">
        <v>1</v>
      </c>
      <c r="AS22" s="19">
        <v>1</v>
      </c>
      <c r="AT22" s="19">
        <v>1</v>
      </c>
      <c r="AU22" s="19">
        <v>1</v>
      </c>
      <c r="AV22" s="19">
        <v>2</v>
      </c>
      <c r="AW22" s="19">
        <v>1</v>
      </c>
    </row>
    <row r="23" spans="1:49" ht="15" customHeight="1" x14ac:dyDescent="0.25">
      <c r="A23" s="13">
        <f t="shared" si="3"/>
        <v>0.82051282051282048</v>
      </c>
      <c r="B23" s="14">
        <f t="shared" si="4"/>
        <v>0.296875</v>
      </c>
      <c r="C23" s="34" t="s">
        <v>71</v>
      </c>
      <c r="D23" s="16">
        <v>2</v>
      </c>
      <c r="E23" s="35" t="s">
        <v>72</v>
      </c>
      <c r="F23" s="19">
        <v>1</v>
      </c>
      <c r="G23" s="19">
        <v>1</v>
      </c>
      <c r="H23" s="19">
        <v>0</v>
      </c>
      <c r="I23" s="19"/>
      <c r="J23" s="19"/>
      <c r="K23" s="19">
        <v>0</v>
      </c>
      <c r="L23" s="19">
        <v>0</v>
      </c>
      <c r="M23" s="19">
        <v>0</v>
      </c>
      <c r="N23" s="19"/>
      <c r="O23" s="19">
        <v>0</v>
      </c>
      <c r="P23" s="19">
        <v>1</v>
      </c>
      <c r="Q23" s="19">
        <v>2</v>
      </c>
      <c r="R23" s="19"/>
      <c r="S23" s="19">
        <v>0</v>
      </c>
      <c r="T23" s="19">
        <v>1</v>
      </c>
      <c r="U23" s="19">
        <v>0</v>
      </c>
      <c r="V23" s="19">
        <v>1</v>
      </c>
      <c r="W23" s="19">
        <v>0</v>
      </c>
      <c r="X23" s="19">
        <v>0</v>
      </c>
      <c r="Y23" s="19">
        <v>0</v>
      </c>
      <c r="Z23" s="19">
        <v>1</v>
      </c>
      <c r="AA23" s="19">
        <v>1</v>
      </c>
      <c r="AB23" s="19">
        <v>2</v>
      </c>
      <c r="AC23" s="19">
        <v>0</v>
      </c>
      <c r="AD23" s="19">
        <v>0</v>
      </c>
      <c r="AE23" s="19">
        <v>0</v>
      </c>
      <c r="AF23" s="19"/>
      <c r="AG23" s="19">
        <v>2</v>
      </c>
      <c r="AH23" s="19">
        <v>0</v>
      </c>
      <c r="AI23" s="19">
        <v>1</v>
      </c>
      <c r="AJ23" s="19">
        <v>1</v>
      </c>
      <c r="AK23" s="19"/>
      <c r="AL23" s="19">
        <v>0</v>
      </c>
      <c r="AM23" s="19">
        <v>2</v>
      </c>
      <c r="AN23" s="19"/>
      <c r="AO23" s="19">
        <v>0</v>
      </c>
      <c r="AP23" s="19">
        <v>0</v>
      </c>
      <c r="AQ23" s="19">
        <v>0</v>
      </c>
      <c r="AR23" s="19">
        <v>2</v>
      </c>
      <c r="AS23" s="19">
        <v>1</v>
      </c>
      <c r="AT23" s="19">
        <v>1</v>
      </c>
      <c r="AU23" s="19">
        <v>0</v>
      </c>
      <c r="AV23" s="19"/>
      <c r="AW23" s="19">
        <v>0</v>
      </c>
    </row>
    <row r="24" spans="1:49" ht="15" customHeight="1" x14ac:dyDescent="0.25">
      <c r="A24" s="13">
        <f t="shared" si="3"/>
        <v>0.87179487179487181</v>
      </c>
      <c r="B24" s="14">
        <f t="shared" si="4"/>
        <v>0.41176470588235292</v>
      </c>
      <c r="C24" s="34" t="s">
        <v>73</v>
      </c>
      <c r="D24" s="16">
        <v>2</v>
      </c>
      <c r="E24" s="35" t="s">
        <v>74</v>
      </c>
      <c r="F24" s="19">
        <v>1</v>
      </c>
      <c r="G24" s="19">
        <v>1</v>
      </c>
      <c r="H24" s="19"/>
      <c r="I24" s="19">
        <v>2</v>
      </c>
      <c r="J24" s="19">
        <v>0</v>
      </c>
      <c r="K24" s="19">
        <v>0</v>
      </c>
      <c r="L24" s="19">
        <v>1</v>
      </c>
      <c r="M24" s="19">
        <v>1</v>
      </c>
      <c r="N24" s="19"/>
      <c r="O24" s="19">
        <v>2</v>
      </c>
      <c r="P24" s="19">
        <v>1</v>
      </c>
      <c r="Q24" s="19">
        <v>1</v>
      </c>
      <c r="R24" s="19">
        <v>1</v>
      </c>
      <c r="S24" s="19">
        <v>1</v>
      </c>
      <c r="T24" s="19">
        <v>1</v>
      </c>
      <c r="U24" s="19">
        <v>0</v>
      </c>
      <c r="V24" s="19">
        <v>0</v>
      </c>
      <c r="W24" s="19">
        <v>1</v>
      </c>
      <c r="X24" s="19">
        <v>1</v>
      </c>
      <c r="Y24" s="19">
        <v>1</v>
      </c>
      <c r="Z24" s="19">
        <v>2</v>
      </c>
      <c r="AA24" s="19"/>
      <c r="AB24" s="19">
        <v>1</v>
      </c>
      <c r="AC24" s="19">
        <v>0</v>
      </c>
      <c r="AD24" s="19">
        <v>0</v>
      </c>
      <c r="AE24" s="19">
        <v>1</v>
      </c>
      <c r="AF24" s="19">
        <v>1</v>
      </c>
      <c r="AG24" s="19">
        <v>2</v>
      </c>
      <c r="AH24" s="19">
        <v>0</v>
      </c>
      <c r="AI24" s="19">
        <v>0</v>
      </c>
      <c r="AJ24" s="19">
        <v>1</v>
      </c>
      <c r="AK24" s="19"/>
      <c r="AL24" s="19">
        <v>0</v>
      </c>
      <c r="AM24" s="19">
        <v>2</v>
      </c>
      <c r="AN24" s="19"/>
      <c r="AO24" s="19">
        <v>1</v>
      </c>
      <c r="AP24" s="19">
        <v>0</v>
      </c>
      <c r="AQ24" s="19">
        <v>0</v>
      </c>
      <c r="AR24" s="19">
        <v>1</v>
      </c>
      <c r="AS24" s="19">
        <v>1</v>
      </c>
      <c r="AT24" s="19">
        <v>1</v>
      </c>
      <c r="AU24" s="19">
        <v>0</v>
      </c>
      <c r="AV24" s="19">
        <v>1</v>
      </c>
      <c r="AW24" s="19">
        <v>0</v>
      </c>
    </row>
    <row r="25" spans="1:49" ht="15" customHeight="1" x14ac:dyDescent="0.25">
      <c r="A25" s="13">
        <f t="shared" si="3"/>
        <v>0.69230769230769229</v>
      </c>
      <c r="B25" s="14">
        <f t="shared" si="4"/>
        <v>0.12962962962962962</v>
      </c>
      <c r="C25" s="34" t="s">
        <v>75</v>
      </c>
      <c r="D25" s="16">
        <v>2</v>
      </c>
      <c r="E25" s="35" t="s">
        <v>76</v>
      </c>
      <c r="F25" s="19">
        <v>0</v>
      </c>
      <c r="G25" s="19"/>
      <c r="H25" s="19"/>
      <c r="I25" s="19">
        <v>0</v>
      </c>
      <c r="J25" s="19"/>
      <c r="K25" s="19"/>
      <c r="L25" s="19">
        <v>0</v>
      </c>
      <c r="M25" s="19">
        <v>1</v>
      </c>
      <c r="N25" s="19">
        <v>0</v>
      </c>
      <c r="O25" s="19">
        <v>0</v>
      </c>
      <c r="P25" s="19"/>
      <c r="Q25" s="19">
        <v>0</v>
      </c>
      <c r="R25" s="19">
        <v>2</v>
      </c>
      <c r="S25" s="19">
        <v>1</v>
      </c>
      <c r="T25" s="19">
        <v>1</v>
      </c>
      <c r="U25" s="19"/>
      <c r="V25" s="19">
        <v>0</v>
      </c>
      <c r="W25" s="19">
        <v>0</v>
      </c>
      <c r="X25" s="19"/>
      <c r="Y25" s="19">
        <v>0</v>
      </c>
      <c r="Z25" s="19">
        <v>0</v>
      </c>
      <c r="AA25" s="19"/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1</v>
      </c>
      <c r="AI25" s="19">
        <v>0</v>
      </c>
      <c r="AJ25" s="19">
        <v>0</v>
      </c>
      <c r="AK25" s="19"/>
      <c r="AL25" s="19">
        <v>0</v>
      </c>
      <c r="AM25" s="19">
        <v>1</v>
      </c>
      <c r="AN25" s="19"/>
      <c r="AO25" s="19">
        <v>0</v>
      </c>
      <c r="AP25" s="19"/>
      <c r="AQ25" s="19"/>
      <c r="AR25" s="19">
        <v>0</v>
      </c>
      <c r="AS25" s="19">
        <v>0</v>
      </c>
      <c r="AT25" s="19">
        <v>1</v>
      </c>
      <c r="AU25" s="19">
        <v>1</v>
      </c>
      <c r="AV25" s="19">
        <v>2</v>
      </c>
      <c r="AW25" s="19">
        <v>0</v>
      </c>
    </row>
    <row r="26" spans="1:49" ht="15" customHeight="1" x14ac:dyDescent="0.25">
      <c r="A26" s="13">
        <f t="shared" si="3"/>
        <v>0.53846153846153844</v>
      </c>
      <c r="B26" s="14">
        <f t="shared" si="4"/>
        <v>0.6428571428571429</v>
      </c>
      <c r="C26" s="34" t="s">
        <v>77</v>
      </c>
      <c r="D26" s="16">
        <v>2</v>
      </c>
      <c r="E26" s="35" t="s">
        <v>78</v>
      </c>
      <c r="F26" s="19">
        <v>2</v>
      </c>
      <c r="G26" s="19"/>
      <c r="H26" s="19"/>
      <c r="I26" s="19">
        <v>1</v>
      </c>
      <c r="J26" s="19"/>
      <c r="K26" s="19"/>
      <c r="L26" s="19">
        <v>2</v>
      </c>
      <c r="M26" s="19">
        <v>1</v>
      </c>
      <c r="N26" s="19"/>
      <c r="O26" s="19">
        <v>0</v>
      </c>
      <c r="P26" s="19"/>
      <c r="Q26" s="19"/>
      <c r="R26" s="19"/>
      <c r="S26" s="19"/>
      <c r="T26" s="19">
        <v>1</v>
      </c>
      <c r="U26" s="19"/>
      <c r="V26" s="19">
        <v>2</v>
      </c>
      <c r="W26" s="19">
        <v>2</v>
      </c>
      <c r="X26" s="19"/>
      <c r="Y26" s="19">
        <v>1</v>
      </c>
      <c r="Z26" s="19">
        <v>2</v>
      </c>
      <c r="AA26" s="19"/>
      <c r="AB26" s="19">
        <v>2</v>
      </c>
      <c r="AC26" s="19">
        <v>1</v>
      </c>
      <c r="AD26" s="19">
        <v>0</v>
      </c>
      <c r="AE26" s="19">
        <v>2</v>
      </c>
      <c r="AF26" s="19"/>
      <c r="AG26" s="19">
        <v>2</v>
      </c>
      <c r="AH26" s="19">
        <v>0</v>
      </c>
      <c r="AI26" s="19"/>
      <c r="AJ26" s="19">
        <v>1</v>
      </c>
      <c r="AK26" s="19"/>
      <c r="AL26" s="19">
        <v>0</v>
      </c>
      <c r="AM26" s="19"/>
      <c r="AN26" s="19"/>
      <c r="AO26" s="19">
        <v>2</v>
      </c>
      <c r="AP26" s="19"/>
      <c r="AQ26" s="19">
        <v>1</v>
      </c>
      <c r="AR26" s="19">
        <v>2</v>
      </c>
      <c r="AS26" s="19">
        <v>0</v>
      </c>
      <c r="AT26" s="19"/>
      <c r="AU26" s="19">
        <v>0</v>
      </c>
      <c r="AV26" s="19">
        <v>0</v>
      </c>
      <c r="AW26" s="19">
        <v>0</v>
      </c>
    </row>
    <row r="27" spans="1:49" ht="15" customHeight="1" x14ac:dyDescent="0.25">
      <c r="A27" s="13">
        <f t="shared" si="3"/>
        <v>0.5641025641025641</v>
      </c>
      <c r="B27" s="14">
        <f t="shared" si="4"/>
        <v>0.40909090909090912</v>
      </c>
      <c r="C27" s="34" t="s">
        <v>79</v>
      </c>
      <c r="D27" s="16">
        <v>2</v>
      </c>
      <c r="E27" s="35" t="s">
        <v>80</v>
      </c>
      <c r="F27" s="19">
        <v>1</v>
      </c>
      <c r="G27" s="19"/>
      <c r="H27" s="19"/>
      <c r="I27" s="19">
        <v>1</v>
      </c>
      <c r="J27" s="19"/>
      <c r="K27" s="19"/>
      <c r="L27" s="19">
        <v>1</v>
      </c>
      <c r="M27" s="19">
        <v>1</v>
      </c>
      <c r="N27" s="19"/>
      <c r="O27" s="19">
        <v>0</v>
      </c>
      <c r="P27" s="19"/>
      <c r="Q27" s="19">
        <v>0</v>
      </c>
      <c r="R27" s="19"/>
      <c r="S27" s="19">
        <v>0</v>
      </c>
      <c r="T27" s="19">
        <v>1</v>
      </c>
      <c r="U27" s="19"/>
      <c r="V27" s="19">
        <v>2</v>
      </c>
      <c r="W27" s="19">
        <v>2</v>
      </c>
      <c r="X27" s="19"/>
      <c r="Y27" s="19">
        <v>1</v>
      </c>
      <c r="Z27" s="19">
        <v>0</v>
      </c>
      <c r="AA27" s="19"/>
      <c r="AB27" s="19">
        <v>1</v>
      </c>
      <c r="AC27" s="19">
        <v>0</v>
      </c>
      <c r="AD27" s="19">
        <v>0</v>
      </c>
      <c r="AE27" s="19"/>
      <c r="AF27" s="19"/>
      <c r="AG27" s="19">
        <v>2</v>
      </c>
      <c r="AH27" s="19">
        <v>0</v>
      </c>
      <c r="AI27" s="19"/>
      <c r="AJ27" s="19">
        <v>1</v>
      </c>
      <c r="AK27" s="19"/>
      <c r="AL27" s="19">
        <v>0</v>
      </c>
      <c r="AM27" s="19"/>
      <c r="AN27" s="19"/>
      <c r="AO27" s="19">
        <v>2</v>
      </c>
      <c r="AP27" s="19"/>
      <c r="AQ27" s="19">
        <v>2</v>
      </c>
      <c r="AR27" s="19">
        <v>0</v>
      </c>
      <c r="AS27" s="19">
        <v>0</v>
      </c>
      <c r="AT27" s="19"/>
      <c r="AU27" s="19">
        <v>0</v>
      </c>
      <c r="AV27" s="19">
        <v>0</v>
      </c>
      <c r="AW27" s="19">
        <v>0</v>
      </c>
    </row>
    <row r="28" spans="1:49" ht="15" customHeight="1" x14ac:dyDescent="0.25">
      <c r="A28" s="13">
        <f t="shared" si="3"/>
        <v>0.4358974358974359</v>
      </c>
      <c r="B28" s="14">
        <f t="shared" si="4"/>
        <v>0.25490196078431371</v>
      </c>
      <c r="C28" s="36" t="s">
        <v>81</v>
      </c>
      <c r="D28" s="37">
        <v>3</v>
      </c>
      <c r="E28" s="38" t="s">
        <v>82</v>
      </c>
      <c r="F28" s="19">
        <v>0</v>
      </c>
      <c r="G28" s="19"/>
      <c r="H28" s="19"/>
      <c r="I28" s="19">
        <v>0</v>
      </c>
      <c r="J28" s="19"/>
      <c r="K28" s="19"/>
      <c r="L28" s="19">
        <v>0</v>
      </c>
      <c r="M28" s="19"/>
      <c r="N28" s="19"/>
      <c r="O28" s="19"/>
      <c r="P28" s="19"/>
      <c r="Q28" s="19">
        <v>1</v>
      </c>
      <c r="R28" s="19"/>
      <c r="S28" s="19">
        <v>0</v>
      </c>
      <c r="T28" s="19">
        <v>0</v>
      </c>
      <c r="U28" s="19"/>
      <c r="V28" s="19">
        <v>3</v>
      </c>
      <c r="W28" s="19">
        <v>1</v>
      </c>
      <c r="X28" s="19"/>
      <c r="Y28" s="19"/>
      <c r="Z28" s="19">
        <v>3</v>
      </c>
      <c r="AA28" s="19"/>
      <c r="AB28" s="19">
        <v>1</v>
      </c>
      <c r="AC28" s="19">
        <v>0</v>
      </c>
      <c r="AD28" s="19">
        <v>0</v>
      </c>
      <c r="AE28" s="19"/>
      <c r="AF28" s="19"/>
      <c r="AG28" s="19">
        <v>3</v>
      </c>
      <c r="AH28" s="19">
        <v>1</v>
      </c>
      <c r="AI28" s="19"/>
      <c r="AJ28" s="19">
        <v>0</v>
      </c>
      <c r="AK28" s="19"/>
      <c r="AL28" s="19"/>
      <c r="AM28" s="19"/>
      <c r="AN28" s="19"/>
      <c r="AO28" s="19">
        <v>0</v>
      </c>
      <c r="AP28" s="19"/>
      <c r="AQ28" s="19"/>
      <c r="AR28" s="19">
        <v>0</v>
      </c>
      <c r="AS28" s="19">
        <v>0</v>
      </c>
      <c r="AT28" s="19"/>
      <c r="AU28" s="19">
        <v>0</v>
      </c>
      <c r="AV28" s="19">
        <v>0</v>
      </c>
      <c r="AW28" s="19">
        <v>0</v>
      </c>
    </row>
    <row r="29" spans="1:49" ht="15" customHeight="1" x14ac:dyDescent="0.25">
      <c r="A29" s="13">
        <f t="shared" si="3"/>
        <v>0.94871794871794868</v>
      </c>
      <c r="B29" s="14">
        <f t="shared" si="4"/>
        <v>0.6216216216216216</v>
      </c>
      <c r="C29" s="39" t="s">
        <v>83</v>
      </c>
      <c r="D29" s="40">
        <v>2</v>
      </c>
      <c r="E29" s="41" t="s">
        <v>84</v>
      </c>
      <c r="F29" s="19">
        <v>2</v>
      </c>
      <c r="G29" s="19">
        <v>0</v>
      </c>
      <c r="H29" s="19">
        <v>2</v>
      </c>
      <c r="I29" s="19">
        <v>0</v>
      </c>
      <c r="J29" s="19">
        <v>0</v>
      </c>
      <c r="K29" s="19">
        <v>0</v>
      </c>
      <c r="L29" s="19">
        <v>2</v>
      </c>
      <c r="M29" s="19">
        <v>2</v>
      </c>
      <c r="N29" s="19">
        <v>0</v>
      </c>
      <c r="O29" s="19">
        <v>2</v>
      </c>
      <c r="P29" s="19">
        <v>0</v>
      </c>
      <c r="Q29" s="19">
        <v>2</v>
      </c>
      <c r="R29" s="19">
        <v>2</v>
      </c>
      <c r="S29" s="19">
        <v>0</v>
      </c>
      <c r="T29" s="19">
        <v>2</v>
      </c>
      <c r="U29" s="19">
        <v>0</v>
      </c>
      <c r="V29" s="19">
        <v>2</v>
      </c>
      <c r="W29" s="19">
        <v>2</v>
      </c>
      <c r="X29" s="19">
        <v>0</v>
      </c>
      <c r="Y29" s="19">
        <v>0</v>
      </c>
      <c r="Z29" s="19">
        <v>2</v>
      </c>
      <c r="AA29" s="19">
        <v>2</v>
      </c>
      <c r="AB29" s="19">
        <v>0</v>
      </c>
      <c r="AC29" s="19">
        <v>2</v>
      </c>
      <c r="AD29" s="19">
        <v>2</v>
      </c>
      <c r="AE29" s="19">
        <v>2</v>
      </c>
      <c r="AF29" s="19">
        <v>2</v>
      </c>
      <c r="AG29" s="19">
        <v>2</v>
      </c>
      <c r="AH29" s="19">
        <v>1</v>
      </c>
      <c r="AI29" s="19">
        <v>2</v>
      </c>
      <c r="AJ29" s="19">
        <v>1</v>
      </c>
      <c r="AK29" s="19"/>
      <c r="AL29" s="19">
        <v>2</v>
      </c>
      <c r="AM29" s="19">
        <v>0</v>
      </c>
      <c r="AN29" s="19"/>
      <c r="AO29" s="19">
        <v>2</v>
      </c>
      <c r="AP29" s="19">
        <v>2</v>
      </c>
      <c r="AQ29" s="19">
        <v>0</v>
      </c>
      <c r="AR29" s="19">
        <v>2</v>
      </c>
      <c r="AS29" s="19">
        <v>0</v>
      </c>
      <c r="AT29" s="19">
        <v>0</v>
      </c>
      <c r="AU29" s="19">
        <v>2</v>
      </c>
      <c r="AV29" s="19">
        <v>2</v>
      </c>
      <c r="AW29" s="19">
        <v>0</v>
      </c>
    </row>
    <row r="30" spans="1:49" ht="15" customHeight="1" x14ac:dyDescent="0.25">
      <c r="A30" s="13">
        <f t="shared" si="3"/>
        <v>0.74358974358974361</v>
      </c>
      <c r="B30" s="14">
        <f t="shared" si="4"/>
        <v>0.18965517241379309</v>
      </c>
      <c r="C30" s="34" t="s">
        <v>85</v>
      </c>
      <c r="D30" s="16">
        <v>2</v>
      </c>
      <c r="E30" s="35" t="s">
        <v>86</v>
      </c>
      <c r="F30" s="19">
        <v>0</v>
      </c>
      <c r="G30" s="19">
        <v>2</v>
      </c>
      <c r="H30" s="19"/>
      <c r="I30" s="19">
        <v>0</v>
      </c>
      <c r="J30" s="19"/>
      <c r="K30" s="19">
        <v>0</v>
      </c>
      <c r="L30" s="19">
        <v>2</v>
      </c>
      <c r="M30" s="19">
        <v>0</v>
      </c>
      <c r="N30" s="19"/>
      <c r="O30" s="19">
        <v>0</v>
      </c>
      <c r="P30" s="19"/>
      <c r="Q30" s="19">
        <v>2</v>
      </c>
      <c r="R30" s="19"/>
      <c r="S30" s="19">
        <v>0</v>
      </c>
      <c r="T30" s="19">
        <v>0</v>
      </c>
      <c r="U30" s="19">
        <v>2</v>
      </c>
      <c r="V30" s="19">
        <v>0</v>
      </c>
      <c r="W30" s="19">
        <v>0</v>
      </c>
      <c r="X30" s="19">
        <v>0</v>
      </c>
      <c r="Y30" s="19">
        <v>0</v>
      </c>
      <c r="Z30" s="19">
        <v>1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/>
      <c r="AI30" s="19"/>
      <c r="AJ30" s="19">
        <v>2</v>
      </c>
      <c r="AK30" s="19"/>
      <c r="AL30" s="19">
        <v>0</v>
      </c>
      <c r="AM30" s="19">
        <v>0</v>
      </c>
      <c r="AN30" s="19"/>
      <c r="AO30" s="19">
        <v>0</v>
      </c>
      <c r="AP30" s="19"/>
      <c r="AQ30" s="19">
        <v>0</v>
      </c>
      <c r="AR30" s="19">
        <v>0</v>
      </c>
      <c r="AS30" s="19"/>
      <c r="AT30" s="19"/>
      <c r="AU30" s="19">
        <v>0</v>
      </c>
      <c r="AV30" s="19">
        <v>0</v>
      </c>
      <c r="AW30" s="19">
        <v>0</v>
      </c>
    </row>
    <row r="31" spans="1:49" ht="15" customHeight="1" x14ac:dyDescent="0.25">
      <c r="A31" s="13">
        <f t="shared" si="3"/>
        <v>0.89743589743589747</v>
      </c>
      <c r="B31" s="14">
        <f t="shared" si="4"/>
        <v>0.84285714285714286</v>
      </c>
      <c r="C31" s="34" t="s">
        <v>87</v>
      </c>
      <c r="D31" s="16">
        <v>2</v>
      </c>
      <c r="E31" s="35" t="s">
        <v>88</v>
      </c>
      <c r="F31" s="19">
        <v>2</v>
      </c>
      <c r="G31" s="19">
        <v>2</v>
      </c>
      <c r="H31" s="19">
        <v>2</v>
      </c>
      <c r="I31" s="19">
        <v>2</v>
      </c>
      <c r="J31" s="19">
        <v>2</v>
      </c>
      <c r="K31" s="19"/>
      <c r="L31" s="19">
        <v>2</v>
      </c>
      <c r="M31" s="19">
        <v>2</v>
      </c>
      <c r="N31" s="19">
        <v>1</v>
      </c>
      <c r="O31" s="19">
        <v>2</v>
      </c>
      <c r="P31" s="19">
        <v>2</v>
      </c>
      <c r="Q31" s="19">
        <v>2</v>
      </c>
      <c r="R31" s="19">
        <v>2</v>
      </c>
      <c r="S31" s="19">
        <v>1</v>
      </c>
      <c r="T31" s="19">
        <v>2</v>
      </c>
      <c r="U31" s="19">
        <v>0</v>
      </c>
      <c r="V31" s="19">
        <v>1</v>
      </c>
      <c r="W31" s="19">
        <v>2</v>
      </c>
      <c r="X31" s="19">
        <v>0</v>
      </c>
      <c r="Y31" s="19">
        <v>1</v>
      </c>
      <c r="Z31" s="19">
        <v>1</v>
      </c>
      <c r="AA31" s="19">
        <v>2</v>
      </c>
      <c r="AB31" s="19">
        <v>2</v>
      </c>
      <c r="AC31" s="19">
        <v>0</v>
      </c>
      <c r="AD31" s="19">
        <v>2</v>
      </c>
      <c r="AE31" s="19">
        <v>2</v>
      </c>
      <c r="AF31" s="19">
        <v>2</v>
      </c>
      <c r="AG31" s="19">
        <v>2</v>
      </c>
      <c r="AH31" s="19">
        <v>2</v>
      </c>
      <c r="AI31" s="19">
        <v>2</v>
      </c>
      <c r="AJ31" s="19">
        <v>2</v>
      </c>
      <c r="AK31" s="19"/>
      <c r="AL31" s="19">
        <v>2</v>
      </c>
      <c r="AM31" s="19">
        <v>2</v>
      </c>
      <c r="AN31" s="19"/>
      <c r="AO31" s="19">
        <v>2</v>
      </c>
      <c r="AP31" s="19"/>
      <c r="AQ31" s="19">
        <v>2</v>
      </c>
      <c r="AR31" s="19">
        <v>2</v>
      </c>
      <c r="AS31" s="19">
        <v>2</v>
      </c>
      <c r="AT31" s="19">
        <v>1</v>
      </c>
      <c r="AU31" s="19">
        <v>1</v>
      </c>
      <c r="AV31" s="19">
        <v>2</v>
      </c>
      <c r="AW31" s="19">
        <v>2</v>
      </c>
    </row>
    <row r="32" spans="1:49" ht="15" customHeight="1" x14ac:dyDescent="0.25">
      <c r="A32" s="13">
        <f t="shared" si="3"/>
        <v>0.87179487179487181</v>
      </c>
      <c r="B32" s="14">
        <f t="shared" si="4"/>
        <v>0.25</v>
      </c>
      <c r="C32" s="34" t="s">
        <v>89</v>
      </c>
      <c r="D32" s="16">
        <v>2</v>
      </c>
      <c r="E32" s="35" t="s">
        <v>90</v>
      </c>
      <c r="F32" s="19">
        <v>0</v>
      </c>
      <c r="G32" s="19">
        <v>2</v>
      </c>
      <c r="H32" s="19">
        <v>0</v>
      </c>
      <c r="I32" s="19">
        <v>0</v>
      </c>
      <c r="J32" s="19">
        <v>2</v>
      </c>
      <c r="K32" s="19">
        <v>0</v>
      </c>
      <c r="L32" s="19">
        <v>0</v>
      </c>
      <c r="M32" s="19">
        <v>2</v>
      </c>
      <c r="N32" s="19"/>
      <c r="O32" s="19">
        <v>2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2</v>
      </c>
      <c r="V32" s="19">
        <v>1</v>
      </c>
      <c r="W32" s="19">
        <v>0</v>
      </c>
      <c r="X32" s="19"/>
      <c r="Y32" s="19">
        <v>0</v>
      </c>
      <c r="Z32" s="19">
        <v>0</v>
      </c>
      <c r="AA32" s="19">
        <v>2</v>
      </c>
      <c r="AB32" s="19">
        <v>0</v>
      </c>
      <c r="AC32" s="19">
        <v>0</v>
      </c>
      <c r="AD32" s="19">
        <v>0</v>
      </c>
      <c r="AE32" s="19">
        <v>0</v>
      </c>
      <c r="AF32" s="19">
        <v>1</v>
      </c>
      <c r="AG32" s="19">
        <v>0</v>
      </c>
      <c r="AH32" s="19">
        <v>0</v>
      </c>
      <c r="AI32" s="19">
        <v>0</v>
      </c>
      <c r="AJ32" s="19">
        <v>0</v>
      </c>
      <c r="AK32" s="19"/>
      <c r="AL32" s="19">
        <v>1</v>
      </c>
      <c r="AM32" s="19">
        <v>2</v>
      </c>
      <c r="AN32" s="19"/>
      <c r="AO32" s="19">
        <v>0</v>
      </c>
      <c r="AP32" s="19"/>
      <c r="AQ32" s="19">
        <v>0</v>
      </c>
      <c r="AR32" s="19">
        <v>0</v>
      </c>
      <c r="AS32" s="19">
        <v>0</v>
      </c>
      <c r="AT32" s="19">
        <v>0</v>
      </c>
      <c r="AU32" s="19">
        <v>0</v>
      </c>
      <c r="AV32" s="19">
        <v>0</v>
      </c>
      <c r="AW32" s="19">
        <v>0</v>
      </c>
    </row>
    <row r="33" spans="1:49" ht="15" customHeight="1" x14ac:dyDescent="0.25">
      <c r="A33" s="13">
        <f t="shared" si="3"/>
        <v>0.74358974358974361</v>
      </c>
      <c r="B33" s="14">
        <f t="shared" si="4"/>
        <v>0.26436781609195403</v>
      </c>
      <c r="C33" s="34" t="s">
        <v>91</v>
      </c>
      <c r="D33" s="16">
        <v>6</v>
      </c>
      <c r="E33" s="35" t="s">
        <v>92</v>
      </c>
      <c r="F33" s="19">
        <v>0</v>
      </c>
      <c r="G33" s="19">
        <v>0</v>
      </c>
      <c r="H33" s="19"/>
      <c r="I33" s="19">
        <v>0</v>
      </c>
      <c r="J33" s="19">
        <v>0</v>
      </c>
      <c r="K33" s="19"/>
      <c r="L33" s="19">
        <v>2</v>
      </c>
      <c r="M33" s="19">
        <v>0</v>
      </c>
      <c r="N33" s="19">
        <v>0</v>
      </c>
      <c r="O33" s="19">
        <v>0</v>
      </c>
      <c r="P33" s="19"/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4</v>
      </c>
      <c r="X33" s="19"/>
      <c r="Y33" s="19">
        <v>5</v>
      </c>
      <c r="Z33" s="19">
        <v>4</v>
      </c>
      <c r="AA33" s="19">
        <v>6</v>
      </c>
      <c r="AB33" s="19">
        <v>6</v>
      </c>
      <c r="AC33" s="19">
        <v>5</v>
      </c>
      <c r="AD33" s="19">
        <v>6</v>
      </c>
      <c r="AE33" s="19">
        <v>0</v>
      </c>
      <c r="AF33" s="19">
        <v>4</v>
      </c>
      <c r="AG33" s="19">
        <v>0</v>
      </c>
      <c r="AH33" s="19"/>
      <c r="AI33" s="19"/>
      <c r="AJ33" s="19">
        <v>0</v>
      </c>
      <c r="AK33" s="19"/>
      <c r="AL33" s="19">
        <v>0</v>
      </c>
      <c r="AM33" s="19">
        <v>4</v>
      </c>
      <c r="AN33" s="19"/>
      <c r="AO33" s="19">
        <v>0</v>
      </c>
      <c r="AP33" s="19"/>
      <c r="AQ33" s="19"/>
      <c r="AR33" s="19">
        <v>0</v>
      </c>
      <c r="AS33" s="19">
        <v>0</v>
      </c>
      <c r="AT33" s="19">
        <v>5</v>
      </c>
      <c r="AU33" s="19">
        <v>0</v>
      </c>
      <c r="AV33" s="19">
        <v>6</v>
      </c>
      <c r="AW33" s="19">
        <v>0</v>
      </c>
    </row>
    <row r="34" spans="1:49" ht="15" customHeight="1" x14ac:dyDescent="0.25">
      <c r="A34" s="13">
        <f t="shared" si="3"/>
        <v>0.87179487179487181</v>
      </c>
      <c r="B34" s="14">
        <f t="shared" si="4"/>
        <v>0.73529411764705888</v>
      </c>
      <c r="C34" s="34" t="s">
        <v>93</v>
      </c>
      <c r="D34" s="16">
        <v>1</v>
      </c>
      <c r="E34" s="35" t="s">
        <v>94</v>
      </c>
      <c r="F34" s="19">
        <v>1</v>
      </c>
      <c r="G34" s="19">
        <v>0</v>
      </c>
      <c r="H34" s="19">
        <v>1</v>
      </c>
      <c r="I34" s="19">
        <v>0</v>
      </c>
      <c r="J34" s="19">
        <v>0</v>
      </c>
      <c r="K34" s="19">
        <v>0</v>
      </c>
      <c r="L34" s="19">
        <v>0</v>
      </c>
      <c r="M34" s="19">
        <v>1</v>
      </c>
      <c r="N34" s="19">
        <v>1</v>
      </c>
      <c r="O34" s="19">
        <v>1</v>
      </c>
      <c r="P34" s="19">
        <v>1</v>
      </c>
      <c r="Q34" s="19">
        <v>1</v>
      </c>
      <c r="R34" s="19">
        <v>1</v>
      </c>
      <c r="S34" s="19">
        <v>1</v>
      </c>
      <c r="T34" s="19">
        <v>1</v>
      </c>
      <c r="U34" s="19">
        <v>1</v>
      </c>
      <c r="V34" s="19">
        <v>1</v>
      </c>
      <c r="W34" s="19">
        <v>1</v>
      </c>
      <c r="X34" s="19"/>
      <c r="Y34" s="19">
        <v>0</v>
      </c>
      <c r="Z34" s="19">
        <v>1</v>
      </c>
      <c r="AA34" s="19">
        <v>1</v>
      </c>
      <c r="AB34" s="19">
        <v>1</v>
      </c>
      <c r="AC34" s="19">
        <v>1</v>
      </c>
      <c r="AD34" s="19">
        <v>0</v>
      </c>
      <c r="AE34" s="19">
        <v>0</v>
      </c>
      <c r="AF34" s="19"/>
      <c r="AG34" s="19">
        <v>1</v>
      </c>
      <c r="AH34" s="19">
        <v>0</v>
      </c>
      <c r="AI34" s="19">
        <v>1</v>
      </c>
      <c r="AJ34" s="19">
        <v>1</v>
      </c>
      <c r="AK34" s="19"/>
      <c r="AL34" s="19">
        <v>1</v>
      </c>
      <c r="AM34" s="19">
        <v>1</v>
      </c>
      <c r="AN34" s="19"/>
      <c r="AO34" s="19">
        <v>1</v>
      </c>
      <c r="AP34" s="19"/>
      <c r="AQ34" s="19">
        <v>1</v>
      </c>
      <c r="AR34" s="19">
        <v>1</v>
      </c>
      <c r="AS34" s="19"/>
      <c r="AT34" s="19">
        <v>1</v>
      </c>
      <c r="AU34" s="19">
        <v>1</v>
      </c>
      <c r="AV34" s="19">
        <v>1</v>
      </c>
      <c r="AW34" s="19">
        <v>1</v>
      </c>
    </row>
    <row r="35" spans="1:49" ht="15" customHeight="1" x14ac:dyDescent="0.25">
      <c r="A35" s="13">
        <f t="shared" si="3"/>
        <v>0.61538461538461542</v>
      </c>
      <c r="B35" s="14">
        <f t="shared" si="4"/>
        <v>0.47916666666666669</v>
      </c>
      <c r="C35" s="34" t="s">
        <v>95</v>
      </c>
      <c r="D35" s="16">
        <v>2</v>
      </c>
      <c r="E35" s="35" t="s">
        <v>96</v>
      </c>
      <c r="F35" s="19">
        <v>1</v>
      </c>
      <c r="G35" s="19">
        <v>0</v>
      </c>
      <c r="H35" s="19">
        <v>1</v>
      </c>
      <c r="I35" s="19"/>
      <c r="J35" s="19">
        <v>0</v>
      </c>
      <c r="K35" s="19">
        <v>0</v>
      </c>
      <c r="L35" s="19"/>
      <c r="M35" s="19"/>
      <c r="N35" s="19">
        <v>2</v>
      </c>
      <c r="O35" s="19"/>
      <c r="P35" s="19"/>
      <c r="Q35" s="19">
        <v>1</v>
      </c>
      <c r="R35" s="19">
        <v>1</v>
      </c>
      <c r="S35" s="19">
        <v>1</v>
      </c>
      <c r="T35" s="19"/>
      <c r="U35" s="19">
        <v>1</v>
      </c>
      <c r="V35" s="19">
        <v>2</v>
      </c>
      <c r="W35" s="19"/>
      <c r="X35" s="19"/>
      <c r="Y35" s="19">
        <v>0</v>
      </c>
      <c r="Z35" s="19">
        <v>1</v>
      </c>
      <c r="AA35" s="19">
        <v>0</v>
      </c>
      <c r="AB35" s="19">
        <v>1</v>
      </c>
      <c r="AC35" s="19">
        <v>1</v>
      </c>
      <c r="AD35" s="19"/>
      <c r="AE35" s="19"/>
      <c r="AF35" s="19"/>
      <c r="AG35" s="19">
        <v>1</v>
      </c>
      <c r="AH35" s="19"/>
      <c r="AI35" s="19">
        <v>2</v>
      </c>
      <c r="AJ35" s="19">
        <v>1</v>
      </c>
      <c r="AK35" s="19"/>
      <c r="AL35" s="19">
        <v>1</v>
      </c>
      <c r="AM35" s="19">
        <v>2</v>
      </c>
      <c r="AN35" s="19"/>
      <c r="AO35" s="19">
        <v>1</v>
      </c>
      <c r="AP35" s="19"/>
      <c r="AQ35" s="19">
        <v>0</v>
      </c>
      <c r="AR35" s="19">
        <v>2</v>
      </c>
      <c r="AS35" s="19"/>
      <c r="AT35" s="19">
        <v>2</v>
      </c>
      <c r="AU35" s="19">
        <v>1</v>
      </c>
      <c r="AV35" s="19"/>
      <c r="AW35" s="19"/>
    </row>
    <row r="36" spans="1:49" ht="15" customHeight="1" x14ac:dyDescent="0.25">
      <c r="A36" s="13">
        <f t="shared" si="3"/>
        <v>0.35897435897435898</v>
      </c>
      <c r="B36" s="14">
        <f t="shared" si="4"/>
        <v>0.30952380952380953</v>
      </c>
      <c r="C36" s="34" t="s">
        <v>97</v>
      </c>
      <c r="D36" s="16">
        <v>3</v>
      </c>
      <c r="E36" s="35" t="s">
        <v>98</v>
      </c>
      <c r="F36" s="19">
        <v>0</v>
      </c>
      <c r="G36" s="19"/>
      <c r="H36" s="19"/>
      <c r="I36" s="19"/>
      <c r="J36" s="19"/>
      <c r="K36" s="19"/>
      <c r="L36" s="19"/>
      <c r="M36" s="19"/>
      <c r="N36" s="19">
        <v>0</v>
      </c>
      <c r="O36" s="19"/>
      <c r="P36" s="19"/>
      <c r="Q36" s="19">
        <v>2</v>
      </c>
      <c r="R36" s="19">
        <v>0</v>
      </c>
      <c r="S36" s="19">
        <v>1</v>
      </c>
      <c r="T36" s="19"/>
      <c r="U36" s="19"/>
      <c r="V36" s="19"/>
      <c r="W36" s="19"/>
      <c r="X36" s="19"/>
      <c r="Y36" s="19"/>
      <c r="Z36" s="19">
        <v>0</v>
      </c>
      <c r="AA36" s="19">
        <v>3</v>
      </c>
      <c r="AB36" s="19"/>
      <c r="AC36" s="19">
        <v>3</v>
      </c>
      <c r="AD36" s="19"/>
      <c r="AE36" s="19"/>
      <c r="AF36" s="19"/>
      <c r="AG36" s="19">
        <v>0</v>
      </c>
      <c r="AH36" s="19"/>
      <c r="AI36" s="19"/>
      <c r="AJ36" s="19">
        <v>1</v>
      </c>
      <c r="AK36" s="19"/>
      <c r="AL36" s="19">
        <v>0</v>
      </c>
      <c r="AM36" s="19">
        <v>3</v>
      </c>
      <c r="AN36" s="19"/>
      <c r="AO36" s="19">
        <v>0</v>
      </c>
      <c r="AP36" s="19"/>
      <c r="AQ36" s="19">
        <v>0</v>
      </c>
      <c r="AR36" s="19"/>
      <c r="AS36" s="19"/>
      <c r="AT36" s="19"/>
      <c r="AU36" s="19"/>
      <c r="AV36" s="19"/>
      <c r="AW36" s="19"/>
    </row>
    <row r="37" spans="1:49" ht="15" customHeight="1" x14ac:dyDescent="0.25">
      <c r="A37" s="13">
        <f t="shared" si="3"/>
        <v>0.35897435897435898</v>
      </c>
      <c r="B37" s="14">
        <f t="shared" si="4"/>
        <v>0.4642857142857143</v>
      </c>
      <c r="C37" s="34" t="s">
        <v>99</v>
      </c>
      <c r="D37" s="16">
        <v>2</v>
      </c>
      <c r="E37" s="35" t="s">
        <v>100</v>
      </c>
      <c r="F37" s="19">
        <v>1</v>
      </c>
      <c r="G37" s="19"/>
      <c r="H37" s="19"/>
      <c r="I37" s="19"/>
      <c r="J37" s="19"/>
      <c r="K37" s="19"/>
      <c r="L37" s="19"/>
      <c r="M37" s="19"/>
      <c r="N37" s="19">
        <v>0</v>
      </c>
      <c r="O37" s="19"/>
      <c r="P37" s="19"/>
      <c r="Q37" s="19">
        <v>2</v>
      </c>
      <c r="R37" s="19">
        <v>0</v>
      </c>
      <c r="S37" s="19">
        <v>0</v>
      </c>
      <c r="T37" s="19"/>
      <c r="U37" s="19"/>
      <c r="V37" s="19"/>
      <c r="W37" s="19"/>
      <c r="X37" s="19"/>
      <c r="Y37" s="19"/>
      <c r="Z37" s="19">
        <v>0</v>
      </c>
      <c r="AA37" s="19">
        <v>1</v>
      </c>
      <c r="AB37" s="19"/>
      <c r="AC37" s="19">
        <v>1</v>
      </c>
      <c r="AD37" s="19"/>
      <c r="AE37" s="19"/>
      <c r="AF37" s="19"/>
      <c r="AG37" s="19">
        <v>1</v>
      </c>
      <c r="AH37" s="19"/>
      <c r="AI37" s="19"/>
      <c r="AJ37" s="19">
        <v>1</v>
      </c>
      <c r="AK37" s="19"/>
      <c r="AL37" s="19">
        <v>2</v>
      </c>
      <c r="AM37" s="19">
        <v>1</v>
      </c>
      <c r="AN37" s="19"/>
      <c r="AO37" s="19">
        <v>1</v>
      </c>
      <c r="AP37" s="19"/>
      <c r="AQ37" s="19">
        <v>2</v>
      </c>
      <c r="AR37" s="19"/>
      <c r="AS37" s="19"/>
      <c r="AT37" s="19"/>
      <c r="AU37" s="19"/>
      <c r="AV37" s="19"/>
      <c r="AW37" s="19"/>
    </row>
    <row r="38" spans="1:49" ht="15" customHeight="1" x14ac:dyDescent="0.25">
      <c r="A38" s="13">
        <f t="shared" si="3"/>
        <v>0.23076923076923078</v>
      </c>
      <c r="B38" s="14">
        <f t="shared" si="4"/>
        <v>0.33333333333333331</v>
      </c>
      <c r="C38" s="34" t="s">
        <v>101</v>
      </c>
      <c r="D38" s="16">
        <v>1</v>
      </c>
      <c r="E38" s="35" t="s">
        <v>102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>
        <v>0</v>
      </c>
      <c r="R38" s="19">
        <v>0</v>
      </c>
      <c r="S38" s="19">
        <v>1</v>
      </c>
      <c r="T38" s="19"/>
      <c r="U38" s="19"/>
      <c r="V38" s="19"/>
      <c r="W38" s="19"/>
      <c r="X38" s="19"/>
      <c r="Y38" s="19"/>
      <c r="Z38" s="19"/>
      <c r="AA38" s="19">
        <v>1</v>
      </c>
      <c r="AB38" s="19"/>
      <c r="AC38" s="19">
        <v>1</v>
      </c>
      <c r="AD38" s="19"/>
      <c r="AE38" s="19"/>
      <c r="AF38" s="19"/>
      <c r="AG38" s="19"/>
      <c r="AH38" s="19">
        <v>0</v>
      </c>
      <c r="AI38" s="19"/>
      <c r="AJ38" s="19">
        <v>0</v>
      </c>
      <c r="AK38" s="19"/>
      <c r="AL38" s="19">
        <v>0</v>
      </c>
      <c r="AM38" s="19"/>
      <c r="AN38" s="19"/>
      <c r="AO38" s="19"/>
      <c r="AP38" s="19"/>
      <c r="AQ38" s="19">
        <v>0</v>
      </c>
      <c r="AR38" s="19"/>
      <c r="AS38" s="19"/>
      <c r="AT38" s="19"/>
      <c r="AU38" s="19"/>
      <c r="AV38" s="19"/>
      <c r="AW38" s="19"/>
    </row>
    <row r="39" spans="1:49" ht="15" customHeight="1" x14ac:dyDescent="0.25">
      <c r="A39" s="13">
        <f t="shared" si="3"/>
        <v>0.76923076923076927</v>
      </c>
      <c r="B39" s="14">
        <f t="shared" si="4"/>
        <v>0.6333333333333333</v>
      </c>
      <c r="C39" s="34" t="s">
        <v>103</v>
      </c>
      <c r="D39" s="16">
        <v>3</v>
      </c>
      <c r="E39" s="35" t="s">
        <v>104</v>
      </c>
      <c r="F39" s="19">
        <v>2</v>
      </c>
      <c r="G39" s="19">
        <v>1</v>
      </c>
      <c r="H39" s="19">
        <v>2</v>
      </c>
      <c r="I39" s="19">
        <v>1</v>
      </c>
      <c r="J39" s="19">
        <v>3</v>
      </c>
      <c r="K39" s="19">
        <v>2</v>
      </c>
      <c r="L39" s="19"/>
      <c r="M39" s="19">
        <v>3</v>
      </c>
      <c r="N39" s="19">
        <v>1</v>
      </c>
      <c r="O39" s="19">
        <v>2</v>
      </c>
      <c r="P39" s="19">
        <v>2</v>
      </c>
      <c r="Q39" s="19">
        <v>3</v>
      </c>
      <c r="R39" s="19">
        <v>1</v>
      </c>
      <c r="S39" s="19">
        <v>2</v>
      </c>
      <c r="T39" s="19">
        <v>2</v>
      </c>
      <c r="U39" s="19"/>
      <c r="V39" s="19">
        <v>0</v>
      </c>
      <c r="W39" s="19"/>
      <c r="X39" s="19"/>
      <c r="Y39" s="19"/>
      <c r="Z39" s="19">
        <v>0</v>
      </c>
      <c r="AA39" s="19">
        <v>1</v>
      </c>
      <c r="AB39" s="19">
        <v>2</v>
      </c>
      <c r="AC39" s="19">
        <v>3</v>
      </c>
      <c r="AD39" s="19">
        <v>2</v>
      </c>
      <c r="AE39" s="19">
        <v>1</v>
      </c>
      <c r="AF39" s="19"/>
      <c r="AG39" s="19">
        <v>3</v>
      </c>
      <c r="AH39" s="19">
        <v>0</v>
      </c>
      <c r="AI39" s="19">
        <v>3</v>
      </c>
      <c r="AJ39" s="19">
        <v>3</v>
      </c>
      <c r="AK39" s="19"/>
      <c r="AL39" s="19">
        <v>3</v>
      </c>
      <c r="AM39" s="19">
        <v>3</v>
      </c>
      <c r="AN39" s="19"/>
      <c r="AO39" s="19">
        <v>1</v>
      </c>
      <c r="AP39" s="19"/>
      <c r="AQ39" s="19">
        <v>2</v>
      </c>
      <c r="AR39" s="19">
        <v>3</v>
      </c>
      <c r="AS39" s="19"/>
      <c r="AT39" s="19">
        <v>0</v>
      </c>
      <c r="AU39" s="19">
        <v>0</v>
      </c>
      <c r="AV39" s="19">
        <v>3</v>
      </c>
      <c r="AW39" s="19">
        <v>1</v>
      </c>
    </row>
    <row r="40" spans="1:49" ht="15" customHeight="1" x14ac:dyDescent="0.25">
      <c r="A40" s="13">
        <f t="shared" si="3"/>
        <v>0.58974358974358976</v>
      </c>
      <c r="B40" s="14">
        <f t="shared" si="4"/>
        <v>1</v>
      </c>
      <c r="C40" s="34" t="s">
        <v>105</v>
      </c>
      <c r="D40" s="16">
        <v>1</v>
      </c>
      <c r="E40" s="35" t="s">
        <v>106</v>
      </c>
      <c r="F40" s="19">
        <v>1</v>
      </c>
      <c r="G40" s="19"/>
      <c r="H40" s="19">
        <v>1</v>
      </c>
      <c r="I40" s="19">
        <v>1</v>
      </c>
      <c r="J40" s="19"/>
      <c r="K40" s="19">
        <v>1</v>
      </c>
      <c r="L40" s="19"/>
      <c r="M40" s="19">
        <v>1</v>
      </c>
      <c r="N40" s="19">
        <v>1</v>
      </c>
      <c r="O40" s="19"/>
      <c r="P40" s="19">
        <v>1</v>
      </c>
      <c r="Q40" s="19">
        <v>1</v>
      </c>
      <c r="R40" s="19">
        <v>1</v>
      </c>
      <c r="S40" s="19">
        <v>1</v>
      </c>
      <c r="T40" s="19"/>
      <c r="U40" s="19"/>
      <c r="V40" s="19">
        <v>1</v>
      </c>
      <c r="W40" s="19"/>
      <c r="X40" s="19"/>
      <c r="Y40" s="19"/>
      <c r="Z40" s="19">
        <v>1</v>
      </c>
      <c r="AA40" s="19">
        <v>1</v>
      </c>
      <c r="AB40" s="19">
        <v>1</v>
      </c>
      <c r="AC40" s="19">
        <v>1</v>
      </c>
      <c r="AD40" s="19">
        <v>1</v>
      </c>
      <c r="AE40" s="19">
        <v>1</v>
      </c>
      <c r="AF40" s="19"/>
      <c r="AG40" s="19">
        <v>1</v>
      </c>
      <c r="AH40" s="19"/>
      <c r="AI40" s="19"/>
      <c r="AJ40" s="19">
        <v>1</v>
      </c>
      <c r="AK40" s="19"/>
      <c r="AL40" s="19">
        <v>1</v>
      </c>
      <c r="AM40" s="19">
        <v>1</v>
      </c>
      <c r="AN40" s="19"/>
      <c r="AO40" s="19">
        <v>1</v>
      </c>
      <c r="AP40" s="19"/>
      <c r="AQ40" s="19">
        <v>1</v>
      </c>
      <c r="AR40" s="19"/>
      <c r="AS40" s="19"/>
      <c r="AT40" s="19">
        <v>1</v>
      </c>
      <c r="AU40" s="19">
        <v>0</v>
      </c>
      <c r="AV40" s="19">
        <v>1</v>
      </c>
      <c r="AW40" s="19">
        <v>1</v>
      </c>
    </row>
    <row r="41" spans="1:49" ht="15" customHeight="1" x14ac:dyDescent="0.25">
      <c r="A41" s="20">
        <f t="shared" si="3"/>
        <v>0.30769230769230771</v>
      </c>
      <c r="B41" s="21">
        <f t="shared" si="4"/>
        <v>0.3611111111111111</v>
      </c>
      <c r="C41" s="22" t="s">
        <v>107</v>
      </c>
      <c r="D41" s="23">
        <v>3</v>
      </c>
      <c r="E41" s="42">
        <v>24</v>
      </c>
      <c r="F41" s="43"/>
      <c r="G41" s="43"/>
      <c r="H41" s="43"/>
      <c r="I41" s="43"/>
      <c r="J41" s="43"/>
      <c r="K41" s="43"/>
      <c r="L41" s="43"/>
      <c r="M41" s="43">
        <v>0</v>
      </c>
      <c r="N41" s="43"/>
      <c r="O41" s="43"/>
      <c r="P41" s="43">
        <v>0</v>
      </c>
      <c r="Q41" s="43">
        <v>2</v>
      </c>
      <c r="R41" s="43"/>
      <c r="S41" s="43">
        <v>1</v>
      </c>
      <c r="T41" s="43"/>
      <c r="U41" s="43"/>
      <c r="V41" s="43"/>
      <c r="W41" s="43"/>
      <c r="X41" s="43"/>
      <c r="Y41" s="43"/>
      <c r="Z41" s="43"/>
      <c r="AA41" s="43">
        <v>2</v>
      </c>
      <c r="AB41" s="43"/>
      <c r="AC41" s="43">
        <v>2</v>
      </c>
      <c r="AD41" s="43"/>
      <c r="AE41" s="43"/>
      <c r="AF41" s="43"/>
      <c r="AG41" s="43">
        <v>0</v>
      </c>
      <c r="AH41" s="43"/>
      <c r="AI41" s="43"/>
      <c r="AJ41" s="43">
        <v>3</v>
      </c>
      <c r="AK41" s="43"/>
      <c r="AL41" s="43">
        <v>2</v>
      </c>
      <c r="AM41" s="43">
        <v>1</v>
      </c>
      <c r="AN41" s="43"/>
      <c r="AO41" s="43">
        <v>0</v>
      </c>
      <c r="AP41" s="26"/>
      <c r="AQ41" s="43">
        <v>0</v>
      </c>
      <c r="AR41" s="43"/>
      <c r="AS41" s="43"/>
      <c r="AT41" s="43"/>
      <c r="AU41" s="43"/>
      <c r="AV41" s="43">
        <v>1</v>
      </c>
      <c r="AW41" s="43"/>
    </row>
    <row r="42" spans="1:49" ht="15" customHeight="1" x14ac:dyDescent="0.25">
      <c r="A42" s="44"/>
      <c r="B42" s="44"/>
      <c r="C42" s="45"/>
      <c r="D42" s="46">
        <f>SUM(D18:D41)</f>
        <v>52</v>
      </c>
      <c r="E42" s="47" t="s">
        <v>108</v>
      </c>
      <c r="F42" s="48">
        <f t="shared" ref="F42:AW42" si="5">SUM(F18:F41)</f>
        <v>24</v>
      </c>
      <c r="G42" s="48">
        <f t="shared" si="5"/>
        <v>12</v>
      </c>
      <c r="H42" s="48">
        <f t="shared" si="5"/>
        <v>17</v>
      </c>
      <c r="I42" s="48">
        <f t="shared" si="5"/>
        <v>14</v>
      </c>
      <c r="J42" s="48">
        <f t="shared" si="5"/>
        <v>10</v>
      </c>
      <c r="K42" s="48">
        <f t="shared" si="5"/>
        <v>7</v>
      </c>
      <c r="L42" s="48">
        <f t="shared" si="5"/>
        <v>20</v>
      </c>
      <c r="M42" s="48">
        <f t="shared" si="5"/>
        <v>24</v>
      </c>
      <c r="N42" s="48">
        <f t="shared" si="5"/>
        <v>12</v>
      </c>
      <c r="O42" s="48">
        <f t="shared" si="5"/>
        <v>19</v>
      </c>
      <c r="P42" s="49">
        <f t="shared" si="5"/>
        <v>15</v>
      </c>
      <c r="Q42" s="50">
        <f t="shared" si="5"/>
        <v>31</v>
      </c>
      <c r="R42" s="48">
        <f t="shared" si="5"/>
        <v>19</v>
      </c>
      <c r="S42" s="48">
        <f t="shared" si="5"/>
        <v>19</v>
      </c>
      <c r="T42" s="48">
        <f t="shared" si="5"/>
        <v>20</v>
      </c>
      <c r="U42" s="48">
        <f t="shared" si="5"/>
        <v>11</v>
      </c>
      <c r="V42" s="48">
        <f t="shared" si="5"/>
        <v>20</v>
      </c>
      <c r="W42" s="48">
        <f t="shared" si="5"/>
        <v>22</v>
      </c>
      <c r="X42" s="48">
        <f t="shared" si="5"/>
        <v>8</v>
      </c>
      <c r="Y42" s="48">
        <f t="shared" si="5"/>
        <v>17</v>
      </c>
      <c r="Z42" s="48">
        <f t="shared" si="5"/>
        <v>28</v>
      </c>
      <c r="AA42" s="48">
        <f t="shared" si="5"/>
        <v>32</v>
      </c>
      <c r="AB42" s="48">
        <f t="shared" si="5"/>
        <v>28</v>
      </c>
      <c r="AC42" s="48">
        <f t="shared" si="5"/>
        <v>27</v>
      </c>
      <c r="AD42" s="48">
        <f t="shared" si="5"/>
        <v>20</v>
      </c>
      <c r="AE42" s="48">
        <f t="shared" si="5"/>
        <v>17</v>
      </c>
      <c r="AF42" s="48">
        <f t="shared" si="5"/>
        <v>19</v>
      </c>
      <c r="AG42" s="48">
        <f t="shared" si="5"/>
        <v>31</v>
      </c>
      <c r="AH42" s="48">
        <f t="shared" si="5"/>
        <v>13</v>
      </c>
      <c r="AI42" s="48">
        <f t="shared" si="5"/>
        <v>16</v>
      </c>
      <c r="AJ42" s="48">
        <f t="shared" si="5"/>
        <v>26</v>
      </c>
      <c r="AK42" s="48">
        <f t="shared" si="5"/>
        <v>0</v>
      </c>
      <c r="AL42" s="48">
        <f t="shared" si="5"/>
        <v>23</v>
      </c>
      <c r="AM42" s="48">
        <f t="shared" si="5"/>
        <v>34</v>
      </c>
      <c r="AN42" s="48">
        <f t="shared" si="5"/>
        <v>0</v>
      </c>
      <c r="AO42" s="48">
        <f t="shared" si="5"/>
        <v>21</v>
      </c>
      <c r="AP42" s="51">
        <f t="shared" si="5"/>
        <v>5</v>
      </c>
      <c r="AQ42" s="48">
        <f t="shared" si="5"/>
        <v>18</v>
      </c>
      <c r="AR42" s="48">
        <f t="shared" si="5"/>
        <v>17</v>
      </c>
      <c r="AS42" s="48">
        <f t="shared" si="5"/>
        <v>10</v>
      </c>
      <c r="AT42" s="48">
        <f t="shared" si="5"/>
        <v>14</v>
      </c>
      <c r="AU42" s="48">
        <f t="shared" si="5"/>
        <v>11</v>
      </c>
      <c r="AV42" s="48">
        <f t="shared" si="5"/>
        <v>27</v>
      </c>
      <c r="AW42" s="48">
        <f t="shared" si="5"/>
        <v>10</v>
      </c>
    </row>
    <row r="43" spans="1:49" ht="15" customHeight="1" x14ac:dyDescent="0.25">
      <c r="A43" s="6">
        <f t="shared" ref="A43:A56" si="6">COUNTA(F43:AR43)/COUNTA($F$1:$AR$1)</f>
        <v>0.94871794871794868</v>
      </c>
      <c r="B43" s="7">
        <f t="shared" ref="B43:B56" si="7">AVERAGE(F43:AR43)/D43</f>
        <v>0.72972972972972971</v>
      </c>
      <c r="C43" s="8" t="s">
        <v>109</v>
      </c>
      <c r="D43" s="9">
        <v>2</v>
      </c>
      <c r="E43" s="52" t="s">
        <v>198</v>
      </c>
      <c r="F43" s="53">
        <v>1</v>
      </c>
      <c r="G43" s="53">
        <v>1</v>
      </c>
      <c r="H43" s="53">
        <v>2</v>
      </c>
      <c r="I43" s="53">
        <v>2</v>
      </c>
      <c r="J43" s="53">
        <v>1</v>
      </c>
      <c r="K43" s="53">
        <v>0</v>
      </c>
      <c r="L43" s="53">
        <v>2</v>
      </c>
      <c r="M43" s="53">
        <v>2</v>
      </c>
      <c r="N43" s="53">
        <v>2</v>
      </c>
      <c r="O43" s="53">
        <v>2</v>
      </c>
      <c r="P43" s="53">
        <v>2</v>
      </c>
      <c r="Q43" s="53">
        <v>1</v>
      </c>
      <c r="R43" s="53">
        <v>2</v>
      </c>
      <c r="S43" s="53">
        <v>0</v>
      </c>
      <c r="T43" s="53">
        <v>2</v>
      </c>
      <c r="U43" s="53">
        <v>2</v>
      </c>
      <c r="V43" s="53">
        <v>1</v>
      </c>
      <c r="W43" s="53">
        <v>2</v>
      </c>
      <c r="X43" s="53">
        <v>1</v>
      </c>
      <c r="Y43" s="53">
        <v>0</v>
      </c>
      <c r="Z43" s="53">
        <v>2</v>
      </c>
      <c r="AA43" s="53">
        <v>2</v>
      </c>
      <c r="AB43" s="53">
        <v>2</v>
      </c>
      <c r="AC43" s="53">
        <v>1</v>
      </c>
      <c r="AD43" s="53">
        <v>1</v>
      </c>
      <c r="AE43" s="53">
        <v>2</v>
      </c>
      <c r="AF43" s="53">
        <v>1</v>
      </c>
      <c r="AG43" s="53">
        <v>2</v>
      </c>
      <c r="AH43" s="53">
        <v>1</v>
      </c>
      <c r="AI43" s="53">
        <v>2</v>
      </c>
      <c r="AJ43" s="53">
        <v>2</v>
      </c>
      <c r="AK43" s="53"/>
      <c r="AL43" s="53">
        <v>2</v>
      </c>
      <c r="AM43" s="53">
        <v>2</v>
      </c>
      <c r="AN43" s="53"/>
      <c r="AO43" s="53">
        <v>2</v>
      </c>
      <c r="AP43" s="12">
        <v>0</v>
      </c>
      <c r="AQ43" s="53">
        <v>1</v>
      </c>
      <c r="AR43" s="53">
        <v>1</v>
      </c>
      <c r="AS43" s="53">
        <v>1</v>
      </c>
      <c r="AT43" s="53">
        <v>1</v>
      </c>
      <c r="AU43" s="53">
        <v>2</v>
      </c>
      <c r="AV43" s="53">
        <v>2</v>
      </c>
      <c r="AW43" s="53">
        <v>2</v>
      </c>
    </row>
    <row r="44" spans="1:49" ht="15" customHeight="1" x14ac:dyDescent="0.25">
      <c r="A44" s="13">
        <f t="shared" si="6"/>
        <v>0.94871794871794868</v>
      </c>
      <c r="B44" s="14">
        <f t="shared" si="7"/>
        <v>0.52702702702702697</v>
      </c>
      <c r="C44" s="15" t="s">
        <v>110</v>
      </c>
      <c r="D44" s="16">
        <v>2</v>
      </c>
      <c r="E44" s="54" t="s">
        <v>199</v>
      </c>
      <c r="F44" s="19">
        <v>2</v>
      </c>
      <c r="G44" s="19">
        <v>0</v>
      </c>
      <c r="H44" s="19">
        <v>2</v>
      </c>
      <c r="I44" s="19">
        <v>0</v>
      </c>
      <c r="J44" s="19">
        <v>2</v>
      </c>
      <c r="K44" s="19">
        <v>0</v>
      </c>
      <c r="L44" s="19">
        <v>0</v>
      </c>
      <c r="M44" s="19">
        <v>2</v>
      </c>
      <c r="N44" s="19">
        <v>0</v>
      </c>
      <c r="O44" s="19">
        <v>0</v>
      </c>
      <c r="P44" s="19">
        <v>2</v>
      </c>
      <c r="Q44" s="19">
        <v>0</v>
      </c>
      <c r="R44" s="19">
        <v>0</v>
      </c>
      <c r="S44" s="19">
        <v>0</v>
      </c>
      <c r="T44" s="19">
        <v>2</v>
      </c>
      <c r="U44" s="19">
        <v>2</v>
      </c>
      <c r="V44" s="19">
        <v>0</v>
      </c>
      <c r="W44" s="19">
        <v>2</v>
      </c>
      <c r="X44" s="19">
        <v>0</v>
      </c>
      <c r="Y44" s="19">
        <v>1</v>
      </c>
      <c r="Z44" s="19">
        <v>2</v>
      </c>
      <c r="AA44" s="19">
        <v>2</v>
      </c>
      <c r="AB44" s="19">
        <v>2</v>
      </c>
      <c r="AC44" s="19">
        <v>2</v>
      </c>
      <c r="AD44" s="19">
        <v>0</v>
      </c>
      <c r="AE44" s="19">
        <v>2</v>
      </c>
      <c r="AF44" s="19">
        <v>2</v>
      </c>
      <c r="AG44" s="19">
        <v>0</v>
      </c>
      <c r="AH44" s="19">
        <v>2</v>
      </c>
      <c r="AI44" s="19">
        <v>2</v>
      </c>
      <c r="AJ44" s="19">
        <v>2</v>
      </c>
      <c r="AK44" s="19"/>
      <c r="AL44" s="19">
        <v>0</v>
      </c>
      <c r="AM44" s="19">
        <v>0</v>
      </c>
      <c r="AN44" s="19"/>
      <c r="AO44" s="19">
        <v>2</v>
      </c>
      <c r="AP44" s="19">
        <v>0</v>
      </c>
      <c r="AQ44" s="19">
        <v>0</v>
      </c>
      <c r="AR44" s="19">
        <v>2</v>
      </c>
      <c r="AS44" s="19">
        <v>0</v>
      </c>
      <c r="AT44" s="19">
        <v>0</v>
      </c>
      <c r="AU44" s="19">
        <v>2</v>
      </c>
      <c r="AV44" s="19">
        <v>2</v>
      </c>
      <c r="AW44" s="19"/>
    </row>
    <row r="45" spans="1:49" ht="15" customHeight="1" x14ac:dyDescent="0.25">
      <c r="A45" s="13">
        <f t="shared" si="6"/>
        <v>0.92307692307692313</v>
      </c>
      <c r="B45" s="14">
        <f t="shared" si="7"/>
        <v>0.79629629629629628</v>
      </c>
      <c r="C45" s="15" t="s">
        <v>111</v>
      </c>
      <c r="D45" s="16">
        <v>3</v>
      </c>
      <c r="E45" s="54" t="s">
        <v>196</v>
      </c>
      <c r="F45" s="19">
        <v>3</v>
      </c>
      <c r="G45" s="19">
        <v>1</v>
      </c>
      <c r="H45" s="19">
        <v>3</v>
      </c>
      <c r="I45" s="19">
        <v>3</v>
      </c>
      <c r="J45" s="19">
        <v>3</v>
      </c>
      <c r="K45" s="19">
        <v>3</v>
      </c>
      <c r="L45" s="19">
        <v>3</v>
      </c>
      <c r="M45" s="19">
        <v>3</v>
      </c>
      <c r="N45" s="19">
        <v>3</v>
      </c>
      <c r="O45" s="19">
        <v>3</v>
      </c>
      <c r="P45" s="19">
        <v>3</v>
      </c>
      <c r="Q45" s="19">
        <v>3</v>
      </c>
      <c r="R45" s="19">
        <v>1</v>
      </c>
      <c r="S45" s="19">
        <v>2</v>
      </c>
      <c r="T45" s="19">
        <v>1</v>
      </c>
      <c r="U45" s="19">
        <v>3</v>
      </c>
      <c r="V45" s="19">
        <v>3</v>
      </c>
      <c r="W45" s="19">
        <v>3</v>
      </c>
      <c r="X45" s="19">
        <v>3</v>
      </c>
      <c r="Y45" s="19">
        <v>1</v>
      </c>
      <c r="Z45" s="19">
        <v>1</v>
      </c>
      <c r="AA45" s="19">
        <v>3</v>
      </c>
      <c r="AB45" s="19">
        <v>3</v>
      </c>
      <c r="AC45" s="19">
        <v>2</v>
      </c>
      <c r="AD45" s="19">
        <v>3</v>
      </c>
      <c r="AE45" s="19">
        <v>3</v>
      </c>
      <c r="AF45" s="19">
        <v>1</v>
      </c>
      <c r="AG45" s="19">
        <v>3</v>
      </c>
      <c r="AH45" s="19">
        <v>3</v>
      </c>
      <c r="AI45" s="19">
        <v>3</v>
      </c>
      <c r="AJ45" s="19">
        <v>3</v>
      </c>
      <c r="AK45" s="19"/>
      <c r="AL45" s="19">
        <v>2</v>
      </c>
      <c r="AM45" s="19">
        <v>1</v>
      </c>
      <c r="AN45" s="19"/>
      <c r="AO45" s="19">
        <v>0</v>
      </c>
      <c r="AP45" s="19">
        <v>1</v>
      </c>
      <c r="AQ45" s="19"/>
      <c r="AR45" s="19">
        <v>3</v>
      </c>
      <c r="AS45" s="19">
        <v>3</v>
      </c>
      <c r="AT45" s="19">
        <v>1</v>
      </c>
      <c r="AU45" s="19">
        <v>3</v>
      </c>
      <c r="AV45" s="19">
        <v>3</v>
      </c>
      <c r="AW45" s="19"/>
    </row>
    <row r="46" spans="1:49" ht="15" customHeight="1" x14ac:dyDescent="0.25">
      <c r="A46" s="13">
        <f t="shared" si="6"/>
        <v>0.64102564102564108</v>
      </c>
      <c r="B46" s="14">
        <f t="shared" si="7"/>
        <v>0.18666666666666668</v>
      </c>
      <c r="C46" s="15" t="s">
        <v>112</v>
      </c>
      <c r="D46" s="16">
        <v>6</v>
      </c>
      <c r="E46" s="54" t="s">
        <v>195</v>
      </c>
      <c r="F46" s="19">
        <v>0</v>
      </c>
      <c r="G46" s="19">
        <v>0</v>
      </c>
      <c r="H46" s="19">
        <v>0</v>
      </c>
      <c r="I46" s="19">
        <v>1</v>
      </c>
      <c r="J46" s="19">
        <v>3</v>
      </c>
      <c r="K46" s="19">
        <v>0</v>
      </c>
      <c r="L46" s="19">
        <v>3</v>
      </c>
      <c r="M46" s="19">
        <v>0</v>
      </c>
      <c r="N46" s="19">
        <v>3</v>
      </c>
      <c r="O46" s="19"/>
      <c r="P46" s="19">
        <v>0</v>
      </c>
      <c r="Q46" s="19"/>
      <c r="R46" s="19"/>
      <c r="S46" s="19"/>
      <c r="T46" s="19"/>
      <c r="U46" s="19">
        <v>0</v>
      </c>
      <c r="V46" s="19">
        <v>3</v>
      </c>
      <c r="W46" s="19">
        <v>0</v>
      </c>
      <c r="X46" s="19">
        <v>0</v>
      </c>
      <c r="Y46" s="19"/>
      <c r="Z46" s="19">
        <v>0</v>
      </c>
      <c r="AA46" s="19">
        <v>3</v>
      </c>
      <c r="AB46" s="19"/>
      <c r="AC46" s="19">
        <v>0</v>
      </c>
      <c r="AD46" s="19"/>
      <c r="AE46" s="19">
        <v>3</v>
      </c>
      <c r="AF46" s="19"/>
      <c r="AG46" s="19">
        <v>0</v>
      </c>
      <c r="AH46" s="19">
        <v>3</v>
      </c>
      <c r="AI46" s="19">
        <v>0</v>
      </c>
      <c r="AJ46" s="19">
        <v>0</v>
      </c>
      <c r="AK46" s="19"/>
      <c r="AL46" s="19">
        <v>3</v>
      </c>
      <c r="AM46" s="19">
        <v>3</v>
      </c>
      <c r="AN46" s="19"/>
      <c r="AO46" s="19"/>
      <c r="AP46" s="19">
        <v>0</v>
      </c>
      <c r="AQ46" s="19"/>
      <c r="AR46" s="19"/>
      <c r="AS46" s="19">
        <v>2</v>
      </c>
      <c r="AT46" s="19"/>
      <c r="AU46" s="19">
        <v>0</v>
      </c>
      <c r="AV46" s="19"/>
      <c r="AW46" s="19"/>
    </row>
    <row r="47" spans="1:49" ht="15" customHeight="1" x14ac:dyDescent="0.25">
      <c r="A47" s="13">
        <f t="shared" si="6"/>
        <v>0.64102564102564108</v>
      </c>
      <c r="B47" s="14">
        <f t="shared" si="7"/>
        <v>0.24</v>
      </c>
      <c r="C47" s="15" t="s">
        <v>113</v>
      </c>
      <c r="D47" s="16">
        <v>1</v>
      </c>
      <c r="E47" s="129" t="s">
        <v>197</v>
      </c>
      <c r="F47" s="19">
        <v>0</v>
      </c>
      <c r="G47" s="19">
        <v>0</v>
      </c>
      <c r="H47" s="19"/>
      <c r="I47" s="19"/>
      <c r="J47" s="19">
        <v>1</v>
      </c>
      <c r="K47" s="19">
        <v>1</v>
      </c>
      <c r="L47" s="19">
        <v>0</v>
      </c>
      <c r="M47" s="19">
        <v>0</v>
      </c>
      <c r="N47" s="19"/>
      <c r="O47" s="19"/>
      <c r="P47" s="19">
        <v>0</v>
      </c>
      <c r="Q47" s="19">
        <v>1</v>
      </c>
      <c r="R47" s="19"/>
      <c r="S47" s="19">
        <v>0</v>
      </c>
      <c r="T47" s="19"/>
      <c r="U47" s="19"/>
      <c r="V47" s="19">
        <v>1</v>
      </c>
      <c r="W47" s="19">
        <v>0</v>
      </c>
      <c r="X47" s="19">
        <v>0</v>
      </c>
      <c r="Y47" s="19">
        <v>0</v>
      </c>
      <c r="Z47" s="19"/>
      <c r="AA47" s="19">
        <v>1</v>
      </c>
      <c r="AB47" s="19">
        <v>0</v>
      </c>
      <c r="AC47" s="19"/>
      <c r="AD47" s="19">
        <v>0</v>
      </c>
      <c r="AE47" s="19">
        <v>0</v>
      </c>
      <c r="AF47" s="19"/>
      <c r="AG47" s="19">
        <v>0</v>
      </c>
      <c r="AH47" s="19">
        <v>0</v>
      </c>
      <c r="AI47" s="19">
        <v>1</v>
      </c>
      <c r="AJ47" s="19">
        <v>0</v>
      </c>
      <c r="AK47" s="19"/>
      <c r="AL47" s="19">
        <v>0</v>
      </c>
      <c r="AM47" s="19">
        <v>0</v>
      </c>
      <c r="AN47" s="19"/>
      <c r="AO47" s="19">
        <v>0</v>
      </c>
      <c r="AP47" s="19"/>
      <c r="AQ47" s="19"/>
      <c r="AR47" s="19">
        <v>0</v>
      </c>
      <c r="AS47" s="19">
        <v>0</v>
      </c>
      <c r="AT47" s="19"/>
      <c r="AU47" s="19"/>
      <c r="AV47" s="19">
        <v>1</v>
      </c>
      <c r="AW47" s="19"/>
    </row>
    <row r="48" spans="1:49" ht="15" customHeight="1" x14ac:dyDescent="0.25">
      <c r="A48" s="13">
        <f t="shared" si="6"/>
        <v>0.87179487179487181</v>
      </c>
      <c r="B48" s="14">
        <f t="shared" si="7"/>
        <v>0.24705882352941178</v>
      </c>
      <c r="C48" s="15" t="s">
        <v>114</v>
      </c>
      <c r="D48" s="16">
        <v>5</v>
      </c>
      <c r="E48" s="54" t="s">
        <v>194</v>
      </c>
      <c r="F48" s="19">
        <v>1</v>
      </c>
      <c r="G48" s="19">
        <v>1</v>
      </c>
      <c r="H48" s="19">
        <v>1</v>
      </c>
      <c r="I48" s="19">
        <v>1</v>
      </c>
      <c r="J48" s="19">
        <v>0</v>
      </c>
      <c r="K48" s="19">
        <v>0</v>
      </c>
      <c r="L48" s="19">
        <v>2</v>
      </c>
      <c r="M48" s="19">
        <v>1</v>
      </c>
      <c r="N48" s="19">
        <v>2</v>
      </c>
      <c r="O48" s="19">
        <v>2</v>
      </c>
      <c r="P48" s="19">
        <v>1</v>
      </c>
      <c r="Q48" s="19">
        <v>2</v>
      </c>
      <c r="R48" s="19"/>
      <c r="S48" s="19">
        <v>1</v>
      </c>
      <c r="T48" s="19">
        <v>1</v>
      </c>
      <c r="U48" s="19">
        <v>1</v>
      </c>
      <c r="V48" s="19">
        <v>1</v>
      </c>
      <c r="W48" s="19">
        <v>1</v>
      </c>
      <c r="X48" s="19">
        <v>1</v>
      </c>
      <c r="Y48" s="19">
        <v>0</v>
      </c>
      <c r="Z48" s="19">
        <v>2</v>
      </c>
      <c r="AA48" s="19">
        <v>2</v>
      </c>
      <c r="AB48" s="19">
        <v>3</v>
      </c>
      <c r="AC48" s="19">
        <v>2</v>
      </c>
      <c r="AD48" s="19">
        <v>0</v>
      </c>
      <c r="AE48" s="19">
        <v>1</v>
      </c>
      <c r="AF48" s="19"/>
      <c r="AG48" s="19">
        <v>1</v>
      </c>
      <c r="AH48" s="19">
        <v>1</v>
      </c>
      <c r="AI48" s="19">
        <v>1</v>
      </c>
      <c r="AJ48" s="19">
        <v>2</v>
      </c>
      <c r="AK48" s="19"/>
      <c r="AL48" s="19">
        <v>1</v>
      </c>
      <c r="AM48" s="19">
        <v>5</v>
      </c>
      <c r="AN48" s="19"/>
      <c r="AO48" s="19">
        <v>0</v>
      </c>
      <c r="AP48" s="19"/>
      <c r="AQ48" s="19">
        <v>0</v>
      </c>
      <c r="AR48" s="19">
        <v>1</v>
      </c>
      <c r="AS48" s="19">
        <v>1</v>
      </c>
      <c r="AT48" s="19">
        <v>1</v>
      </c>
      <c r="AU48" s="19">
        <v>0</v>
      </c>
      <c r="AV48" s="19">
        <v>0</v>
      </c>
      <c r="AW48" s="19"/>
    </row>
    <row r="49" spans="1:49" ht="15" customHeight="1" x14ac:dyDescent="0.25">
      <c r="A49" s="13">
        <f t="shared" si="6"/>
        <v>0.69230769230769229</v>
      </c>
      <c r="B49" s="14">
        <f t="shared" si="7"/>
        <v>0.81481481481481477</v>
      </c>
      <c r="C49" s="15" t="s">
        <v>115</v>
      </c>
      <c r="D49" s="16">
        <v>2</v>
      </c>
      <c r="E49" s="55" t="s">
        <v>193</v>
      </c>
      <c r="F49" s="18">
        <v>0</v>
      </c>
      <c r="G49" s="19"/>
      <c r="H49" s="19"/>
      <c r="I49" s="19">
        <v>2</v>
      </c>
      <c r="J49" s="19">
        <v>2</v>
      </c>
      <c r="K49" s="19">
        <v>2</v>
      </c>
      <c r="L49" s="19">
        <v>2</v>
      </c>
      <c r="M49" s="19">
        <v>2</v>
      </c>
      <c r="N49" s="19">
        <v>2</v>
      </c>
      <c r="O49" s="19"/>
      <c r="P49" s="19">
        <v>0</v>
      </c>
      <c r="Q49" s="19">
        <v>2</v>
      </c>
      <c r="R49" s="19"/>
      <c r="S49" s="19">
        <v>0</v>
      </c>
      <c r="T49" s="19">
        <v>2</v>
      </c>
      <c r="U49" s="19">
        <v>2</v>
      </c>
      <c r="V49" s="19">
        <v>2</v>
      </c>
      <c r="W49" s="19">
        <v>2</v>
      </c>
      <c r="X49" s="19">
        <v>2</v>
      </c>
      <c r="Y49" s="19"/>
      <c r="Z49" s="19">
        <v>2</v>
      </c>
      <c r="AA49" s="19">
        <v>0</v>
      </c>
      <c r="AB49" s="19"/>
      <c r="AC49" s="19">
        <v>2</v>
      </c>
      <c r="AD49" s="19">
        <v>2</v>
      </c>
      <c r="AE49" s="19"/>
      <c r="AF49" s="19"/>
      <c r="AG49" s="19">
        <v>2</v>
      </c>
      <c r="AH49" s="19">
        <v>2</v>
      </c>
      <c r="AI49" s="19">
        <v>2</v>
      </c>
      <c r="AJ49" s="19">
        <v>2</v>
      </c>
      <c r="AK49" s="19"/>
      <c r="AL49" s="19"/>
      <c r="AM49" s="19">
        <v>2</v>
      </c>
      <c r="AN49" s="19"/>
      <c r="AO49" s="19">
        <v>2</v>
      </c>
      <c r="AP49" s="19"/>
      <c r="AQ49" s="19">
        <v>2</v>
      </c>
      <c r="AR49" s="19">
        <v>0</v>
      </c>
      <c r="AS49" s="19">
        <v>2</v>
      </c>
      <c r="AT49" s="19">
        <v>0</v>
      </c>
      <c r="AU49" s="19">
        <v>2</v>
      </c>
      <c r="AV49" s="19">
        <v>2</v>
      </c>
      <c r="AW49" s="19"/>
    </row>
    <row r="50" spans="1:49" ht="15" customHeight="1" x14ac:dyDescent="0.25">
      <c r="A50" s="13">
        <f t="shared" si="6"/>
        <v>0.5641025641025641</v>
      </c>
      <c r="B50" s="14">
        <f t="shared" si="7"/>
        <v>0.40909090909090912</v>
      </c>
      <c r="C50" s="15" t="s">
        <v>116</v>
      </c>
      <c r="D50" s="16">
        <v>1</v>
      </c>
      <c r="E50" s="55" t="s">
        <v>192</v>
      </c>
      <c r="F50" s="18"/>
      <c r="G50" s="19"/>
      <c r="H50" s="19"/>
      <c r="I50" s="19">
        <v>1</v>
      </c>
      <c r="J50" s="19"/>
      <c r="K50" s="19">
        <v>1</v>
      </c>
      <c r="L50" s="19">
        <v>1</v>
      </c>
      <c r="M50" s="19">
        <v>1</v>
      </c>
      <c r="N50" s="19">
        <v>1</v>
      </c>
      <c r="O50" s="19"/>
      <c r="P50" s="19"/>
      <c r="Q50" s="19">
        <v>0</v>
      </c>
      <c r="R50" s="19"/>
      <c r="S50" s="19">
        <v>0</v>
      </c>
      <c r="T50" s="19">
        <v>0</v>
      </c>
      <c r="U50" s="19">
        <v>1</v>
      </c>
      <c r="V50" s="19">
        <v>0</v>
      </c>
      <c r="W50" s="19">
        <v>0</v>
      </c>
      <c r="X50" s="19">
        <v>0</v>
      </c>
      <c r="Y50" s="19"/>
      <c r="Z50" s="19">
        <v>0</v>
      </c>
      <c r="AA50" s="19">
        <v>0</v>
      </c>
      <c r="AB50" s="19"/>
      <c r="AC50" s="19">
        <v>1</v>
      </c>
      <c r="AD50" s="19">
        <v>1</v>
      </c>
      <c r="AE50" s="19"/>
      <c r="AF50" s="19"/>
      <c r="AG50" s="19">
        <v>0</v>
      </c>
      <c r="AH50" s="19">
        <v>0</v>
      </c>
      <c r="AI50" s="19">
        <v>0</v>
      </c>
      <c r="AJ50" s="19">
        <v>1</v>
      </c>
      <c r="AK50" s="19"/>
      <c r="AL50" s="19"/>
      <c r="AM50" s="19">
        <v>0</v>
      </c>
      <c r="AN50" s="19"/>
      <c r="AO50" s="19"/>
      <c r="AP50" s="19"/>
      <c r="AQ50" s="19">
        <v>0</v>
      </c>
      <c r="AR50" s="19"/>
      <c r="AS50" s="19">
        <v>0</v>
      </c>
      <c r="AT50" s="19"/>
      <c r="AU50" s="19"/>
      <c r="AV50" s="19"/>
      <c r="AW50" s="19"/>
    </row>
    <row r="51" spans="1:49" ht="15" customHeight="1" x14ac:dyDescent="0.25">
      <c r="A51" s="13">
        <f t="shared" si="6"/>
        <v>0.41025641025641024</v>
      </c>
      <c r="B51" s="14">
        <f t="shared" si="7"/>
        <v>0.6875</v>
      </c>
      <c r="C51" s="15" t="s">
        <v>117</v>
      </c>
      <c r="D51" s="16">
        <v>2</v>
      </c>
      <c r="E51" s="55" t="s">
        <v>191</v>
      </c>
      <c r="F51" s="18"/>
      <c r="G51" s="19"/>
      <c r="H51" s="19"/>
      <c r="I51" s="19">
        <v>2</v>
      </c>
      <c r="J51" s="19"/>
      <c r="K51" s="19">
        <v>0</v>
      </c>
      <c r="L51" s="19">
        <v>2</v>
      </c>
      <c r="M51" s="19">
        <v>2</v>
      </c>
      <c r="N51" s="19">
        <v>2</v>
      </c>
      <c r="O51" s="19"/>
      <c r="P51" s="19"/>
      <c r="Q51" s="19">
        <v>0</v>
      </c>
      <c r="R51" s="19"/>
      <c r="S51" s="19">
        <v>0</v>
      </c>
      <c r="T51" s="19"/>
      <c r="U51" s="19">
        <v>2</v>
      </c>
      <c r="V51" s="19"/>
      <c r="W51" s="19">
        <v>2</v>
      </c>
      <c r="X51" s="19">
        <v>2</v>
      </c>
      <c r="Y51" s="19"/>
      <c r="Z51" s="19">
        <v>2</v>
      </c>
      <c r="AA51" s="19"/>
      <c r="AB51" s="19"/>
      <c r="AC51" s="19">
        <v>2</v>
      </c>
      <c r="AD51" s="19"/>
      <c r="AE51" s="19"/>
      <c r="AF51" s="19"/>
      <c r="AG51" s="19"/>
      <c r="AH51" s="19">
        <v>0</v>
      </c>
      <c r="AI51" s="19"/>
      <c r="AJ51" s="19">
        <v>2</v>
      </c>
      <c r="AK51" s="19"/>
      <c r="AL51" s="19"/>
      <c r="AM51" s="19">
        <v>2</v>
      </c>
      <c r="AN51" s="19"/>
      <c r="AO51" s="19">
        <v>0</v>
      </c>
      <c r="AP51" s="19"/>
      <c r="AQ51" s="19"/>
      <c r="AR51" s="19"/>
      <c r="AS51" s="19"/>
      <c r="AT51" s="19"/>
      <c r="AU51" s="19"/>
      <c r="AV51" s="19"/>
      <c r="AW51" s="19"/>
    </row>
    <row r="52" spans="1:49" ht="15" customHeight="1" x14ac:dyDescent="0.25">
      <c r="A52" s="13">
        <f t="shared" si="6"/>
        <v>0.25641025641025639</v>
      </c>
      <c r="B52" s="14">
        <f t="shared" si="7"/>
        <v>0.5</v>
      </c>
      <c r="C52" s="15" t="s">
        <v>118</v>
      </c>
      <c r="D52" s="16">
        <v>1</v>
      </c>
      <c r="E52" s="55" t="s">
        <v>189</v>
      </c>
      <c r="F52" s="18"/>
      <c r="G52" s="19"/>
      <c r="H52" s="19"/>
      <c r="I52" s="19"/>
      <c r="J52" s="19"/>
      <c r="K52" s="19">
        <v>1</v>
      </c>
      <c r="L52" s="19">
        <v>1</v>
      </c>
      <c r="M52" s="19">
        <v>1</v>
      </c>
      <c r="N52" s="19"/>
      <c r="O52" s="19"/>
      <c r="P52" s="19"/>
      <c r="Q52" s="19"/>
      <c r="R52" s="19"/>
      <c r="S52" s="19"/>
      <c r="T52" s="19"/>
      <c r="U52" s="19">
        <v>0</v>
      </c>
      <c r="V52" s="19"/>
      <c r="W52" s="19"/>
      <c r="X52" s="19"/>
      <c r="Y52" s="19"/>
      <c r="Z52" s="19"/>
      <c r="AA52" s="19"/>
      <c r="AB52" s="19"/>
      <c r="AC52" s="19">
        <v>1</v>
      </c>
      <c r="AD52" s="19"/>
      <c r="AE52" s="19"/>
      <c r="AF52" s="19"/>
      <c r="AG52" s="19"/>
      <c r="AH52" s="19">
        <v>0</v>
      </c>
      <c r="AI52" s="19">
        <v>0</v>
      </c>
      <c r="AJ52" s="19">
        <v>1</v>
      </c>
      <c r="AK52" s="19"/>
      <c r="AL52" s="19"/>
      <c r="AM52" s="19">
        <v>0</v>
      </c>
      <c r="AN52" s="19"/>
      <c r="AO52" s="19">
        <v>0</v>
      </c>
      <c r="AP52" s="19"/>
      <c r="AQ52" s="19"/>
      <c r="AR52" s="19"/>
      <c r="AS52" s="19"/>
      <c r="AT52" s="19"/>
      <c r="AU52" s="19"/>
      <c r="AV52" s="19"/>
      <c r="AW52" s="19"/>
    </row>
    <row r="53" spans="1:49" ht="15" customHeight="1" x14ac:dyDescent="0.25">
      <c r="A53" s="13">
        <f t="shared" si="6"/>
        <v>0.15384615384615385</v>
      </c>
      <c r="B53" s="14">
        <f t="shared" si="7"/>
        <v>0.66666666666666663</v>
      </c>
      <c r="C53" s="15" t="s">
        <v>119</v>
      </c>
      <c r="D53" s="16">
        <v>2</v>
      </c>
      <c r="E53" s="55" t="s">
        <v>190</v>
      </c>
      <c r="F53" s="18"/>
      <c r="G53" s="19"/>
      <c r="H53" s="19"/>
      <c r="I53" s="19"/>
      <c r="J53" s="19"/>
      <c r="K53" s="19">
        <v>0</v>
      </c>
      <c r="L53" s="19">
        <v>2</v>
      </c>
      <c r="M53" s="19">
        <v>2</v>
      </c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>
        <v>2</v>
      </c>
      <c r="AI53" s="19"/>
      <c r="AJ53" s="19">
        <v>2</v>
      </c>
      <c r="AK53" s="19"/>
      <c r="AL53" s="19"/>
      <c r="AM53" s="19"/>
      <c r="AN53" s="19"/>
      <c r="AO53" s="19">
        <v>0</v>
      </c>
      <c r="AP53" s="19"/>
      <c r="AQ53" s="19"/>
      <c r="AR53" s="19"/>
      <c r="AS53" s="19"/>
      <c r="AT53" s="19"/>
      <c r="AU53" s="19"/>
      <c r="AV53" s="19"/>
      <c r="AW53" s="19"/>
    </row>
    <row r="54" spans="1:49" ht="15" customHeight="1" x14ac:dyDescent="0.25">
      <c r="A54" s="13">
        <f t="shared" si="6"/>
        <v>0.28205128205128205</v>
      </c>
      <c r="B54" s="14">
        <f t="shared" si="7"/>
        <v>0.86363636363636365</v>
      </c>
      <c r="C54" s="15" t="s">
        <v>120</v>
      </c>
      <c r="D54" s="16">
        <v>2</v>
      </c>
      <c r="E54" s="55" t="s">
        <v>186</v>
      </c>
      <c r="F54" s="18"/>
      <c r="G54" s="19"/>
      <c r="H54" s="19"/>
      <c r="I54" s="19">
        <v>0</v>
      </c>
      <c r="J54" s="19"/>
      <c r="K54" s="19">
        <v>2</v>
      </c>
      <c r="L54" s="19">
        <v>2</v>
      </c>
      <c r="M54" s="19"/>
      <c r="N54" s="19"/>
      <c r="O54" s="19"/>
      <c r="P54" s="19"/>
      <c r="Q54" s="19">
        <v>2</v>
      </c>
      <c r="R54" s="19"/>
      <c r="S54" s="19"/>
      <c r="T54" s="19"/>
      <c r="U54" s="19"/>
      <c r="V54" s="19"/>
      <c r="W54" s="19"/>
      <c r="X54" s="19"/>
      <c r="Y54" s="19"/>
      <c r="Z54" s="19">
        <v>2</v>
      </c>
      <c r="AA54" s="19">
        <v>2</v>
      </c>
      <c r="AB54" s="19"/>
      <c r="AC54" s="19">
        <v>2</v>
      </c>
      <c r="AD54" s="19"/>
      <c r="AE54" s="19"/>
      <c r="AF54" s="19">
        <v>1</v>
      </c>
      <c r="AG54" s="19"/>
      <c r="AH54" s="19">
        <v>2</v>
      </c>
      <c r="AI54" s="19">
        <v>2</v>
      </c>
      <c r="AJ54" s="19">
        <v>2</v>
      </c>
      <c r="AK54" s="19"/>
      <c r="AL54" s="19"/>
      <c r="AM54" s="19"/>
      <c r="AN54" s="19"/>
      <c r="AO54" s="19"/>
      <c r="AP54" s="19"/>
      <c r="AQ54" s="19"/>
      <c r="AR54" s="19"/>
      <c r="AS54" s="19">
        <v>2</v>
      </c>
      <c r="AT54" s="19"/>
      <c r="AU54" s="19"/>
      <c r="AV54" s="19">
        <v>0</v>
      </c>
      <c r="AW54" s="19"/>
    </row>
    <row r="55" spans="1:49" ht="15" customHeight="1" x14ac:dyDescent="0.25">
      <c r="A55" s="13">
        <f t="shared" si="6"/>
        <v>0.25641025641025639</v>
      </c>
      <c r="B55" s="14">
        <f t="shared" si="7"/>
        <v>0</v>
      </c>
      <c r="C55" s="15" t="s">
        <v>121</v>
      </c>
      <c r="D55" s="16">
        <v>1</v>
      </c>
      <c r="E55" s="55" t="s">
        <v>187</v>
      </c>
      <c r="F55" s="18"/>
      <c r="G55" s="19"/>
      <c r="H55" s="19"/>
      <c r="I55" s="19">
        <v>0</v>
      </c>
      <c r="J55" s="19"/>
      <c r="K55" s="19">
        <v>0</v>
      </c>
      <c r="L55" s="19">
        <v>0</v>
      </c>
      <c r="M55" s="19"/>
      <c r="N55" s="19"/>
      <c r="O55" s="19"/>
      <c r="P55" s="19"/>
      <c r="Q55" s="19">
        <v>0</v>
      </c>
      <c r="R55" s="19"/>
      <c r="S55" s="19"/>
      <c r="T55" s="19"/>
      <c r="U55" s="19"/>
      <c r="V55" s="19"/>
      <c r="W55" s="19"/>
      <c r="X55" s="19"/>
      <c r="Y55" s="19"/>
      <c r="Z55" s="19">
        <v>0</v>
      </c>
      <c r="AA55" s="19">
        <v>0</v>
      </c>
      <c r="AB55" s="19"/>
      <c r="AC55" s="19">
        <v>0</v>
      </c>
      <c r="AD55" s="19"/>
      <c r="AE55" s="19"/>
      <c r="AF55" s="19"/>
      <c r="AG55" s="19"/>
      <c r="AH55" s="19">
        <v>0</v>
      </c>
      <c r="AI55" s="19">
        <v>0</v>
      </c>
      <c r="AJ55" s="19">
        <v>0</v>
      </c>
      <c r="AK55" s="19"/>
      <c r="AL55" s="19"/>
      <c r="AM55" s="19"/>
      <c r="AN55" s="19"/>
      <c r="AO55" s="19"/>
      <c r="AP55" s="19"/>
      <c r="AQ55" s="19"/>
      <c r="AR55" s="19"/>
      <c r="AS55" s="19">
        <v>0</v>
      </c>
      <c r="AT55" s="19"/>
      <c r="AU55" s="19"/>
      <c r="AV55" s="19">
        <v>0</v>
      </c>
      <c r="AW55" s="19"/>
    </row>
    <row r="56" spans="1:49" ht="15" customHeight="1" x14ac:dyDescent="0.25">
      <c r="A56" s="20">
        <f t="shared" si="6"/>
        <v>0.17948717948717949</v>
      </c>
      <c r="B56" s="21">
        <f t="shared" si="7"/>
        <v>0.33333333333333331</v>
      </c>
      <c r="C56" s="22" t="s">
        <v>122</v>
      </c>
      <c r="D56" s="23">
        <v>3</v>
      </c>
      <c r="E56" s="56" t="s">
        <v>188</v>
      </c>
      <c r="F56" s="43"/>
      <c r="G56" s="43"/>
      <c r="H56" s="43"/>
      <c r="I56" s="43">
        <v>0</v>
      </c>
      <c r="J56" s="43"/>
      <c r="K56" s="43">
        <v>0</v>
      </c>
      <c r="L56" s="43">
        <v>3</v>
      </c>
      <c r="M56" s="43"/>
      <c r="N56" s="43"/>
      <c r="O56" s="43"/>
      <c r="P56" s="43"/>
      <c r="Q56" s="43"/>
      <c r="R56" s="43"/>
      <c r="S56" s="43"/>
      <c r="T56" s="43"/>
      <c r="U56" s="26"/>
      <c r="V56" s="43"/>
      <c r="W56" s="43"/>
      <c r="X56" s="43"/>
      <c r="Y56" s="43"/>
      <c r="Z56" s="43"/>
      <c r="AA56" s="43">
        <v>2</v>
      </c>
      <c r="AB56" s="43"/>
      <c r="AC56" s="43"/>
      <c r="AD56" s="43"/>
      <c r="AE56" s="43"/>
      <c r="AF56" s="43"/>
      <c r="AG56" s="43"/>
      <c r="AH56" s="43">
        <v>0</v>
      </c>
      <c r="AI56" s="43">
        <v>0</v>
      </c>
      <c r="AJ56" s="43">
        <v>2</v>
      </c>
      <c r="AK56" s="43"/>
      <c r="AL56" s="43"/>
      <c r="AM56" s="43"/>
      <c r="AN56" s="43"/>
      <c r="AO56" s="43"/>
      <c r="AP56" s="26"/>
      <c r="AQ56" s="43"/>
      <c r="AR56" s="43"/>
      <c r="AS56" s="43">
        <v>0</v>
      </c>
      <c r="AT56" s="43"/>
      <c r="AU56" s="43"/>
      <c r="AV56" s="43"/>
      <c r="AW56" s="43"/>
    </row>
    <row r="57" spans="1:49" ht="15" customHeight="1" x14ac:dyDescent="0.25">
      <c r="A57" s="57"/>
      <c r="B57" s="57"/>
      <c r="C57" s="58"/>
      <c r="D57" s="59">
        <f>SUM(D43:D56)</f>
        <v>33</v>
      </c>
      <c r="E57" s="60" t="s">
        <v>108</v>
      </c>
      <c r="F57" s="61">
        <f t="shared" ref="F57:AW57" si="8">SUM(F43:F56)</f>
        <v>7</v>
      </c>
      <c r="G57" s="61">
        <f t="shared" si="8"/>
        <v>3</v>
      </c>
      <c r="H57" s="61">
        <f t="shared" si="8"/>
        <v>8</v>
      </c>
      <c r="I57" s="61">
        <f t="shared" si="8"/>
        <v>12</v>
      </c>
      <c r="J57" s="61">
        <f t="shared" si="8"/>
        <v>12</v>
      </c>
      <c r="K57" s="61">
        <f t="shared" si="8"/>
        <v>10</v>
      </c>
      <c r="L57" s="61">
        <f t="shared" si="8"/>
        <v>23</v>
      </c>
      <c r="M57" s="61">
        <f t="shared" si="8"/>
        <v>16</v>
      </c>
      <c r="N57" s="61">
        <f t="shared" si="8"/>
        <v>15</v>
      </c>
      <c r="O57" s="61">
        <f t="shared" si="8"/>
        <v>7</v>
      </c>
      <c r="P57" s="61">
        <f t="shared" si="8"/>
        <v>8</v>
      </c>
      <c r="Q57" s="61">
        <f t="shared" si="8"/>
        <v>11</v>
      </c>
      <c r="R57" s="61">
        <f t="shared" si="8"/>
        <v>3</v>
      </c>
      <c r="S57" s="61">
        <f t="shared" si="8"/>
        <v>3</v>
      </c>
      <c r="T57" s="61">
        <f t="shared" si="8"/>
        <v>8</v>
      </c>
      <c r="U57" s="62">
        <f t="shared" si="8"/>
        <v>13</v>
      </c>
      <c r="V57" s="48">
        <f t="shared" si="8"/>
        <v>11</v>
      </c>
      <c r="W57" s="61">
        <f t="shared" si="8"/>
        <v>12</v>
      </c>
      <c r="X57" s="61">
        <f t="shared" si="8"/>
        <v>9</v>
      </c>
      <c r="Y57" s="61">
        <f t="shared" si="8"/>
        <v>2</v>
      </c>
      <c r="Z57" s="61">
        <f t="shared" si="8"/>
        <v>13</v>
      </c>
      <c r="AA57" s="61">
        <f t="shared" si="8"/>
        <v>17</v>
      </c>
      <c r="AB57" s="61">
        <f t="shared" si="8"/>
        <v>10</v>
      </c>
      <c r="AC57" s="61">
        <f t="shared" si="8"/>
        <v>15</v>
      </c>
      <c r="AD57" s="61">
        <f t="shared" si="8"/>
        <v>7</v>
      </c>
      <c r="AE57" s="61">
        <f t="shared" si="8"/>
        <v>11</v>
      </c>
      <c r="AF57" s="61">
        <f t="shared" si="8"/>
        <v>5</v>
      </c>
      <c r="AG57" s="61">
        <f t="shared" si="8"/>
        <v>8</v>
      </c>
      <c r="AH57" s="61">
        <f t="shared" si="8"/>
        <v>16</v>
      </c>
      <c r="AI57" s="61">
        <f t="shared" si="8"/>
        <v>13</v>
      </c>
      <c r="AJ57" s="61">
        <f t="shared" si="8"/>
        <v>21</v>
      </c>
      <c r="AK57" s="61">
        <f t="shared" si="8"/>
        <v>0</v>
      </c>
      <c r="AL57" s="61">
        <f t="shared" si="8"/>
        <v>8</v>
      </c>
      <c r="AM57" s="61">
        <f t="shared" si="8"/>
        <v>15</v>
      </c>
      <c r="AN57" s="61">
        <f t="shared" si="8"/>
        <v>0</v>
      </c>
      <c r="AO57" s="61">
        <f t="shared" si="8"/>
        <v>6</v>
      </c>
      <c r="AP57" s="62">
        <f t="shared" si="8"/>
        <v>1</v>
      </c>
      <c r="AQ57" s="61">
        <f t="shared" si="8"/>
        <v>3</v>
      </c>
      <c r="AR57" s="61">
        <f t="shared" si="8"/>
        <v>7</v>
      </c>
      <c r="AS57" s="61">
        <f t="shared" si="8"/>
        <v>11</v>
      </c>
      <c r="AT57" s="61">
        <f t="shared" si="8"/>
        <v>3</v>
      </c>
      <c r="AU57" s="61">
        <f t="shared" si="8"/>
        <v>9</v>
      </c>
      <c r="AV57" s="61">
        <f t="shared" si="8"/>
        <v>10</v>
      </c>
      <c r="AW57" s="61">
        <f t="shared" si="8"/>
        <v>2</v>
      </c>
    </row>
    <row r="58" spans="1:49" ht="15" customHeight="1" x14ac:dyDescent="0.25">
      <c r="A58" s="13"/>
      <c r="B58" s="14"/>
      <c r="C58" s="15" t="s">
        <v>123</v>
      </c>
      <c r="D58" s="16"/>
      <c r="E58" s="63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53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</row>
    <row r="59" spans="1:49" ht="15" customHeight="1" x14ac:dyDescent="0.25">
      <c r="A59" s="64"/>
      <c r="B59" s="65"/>
      <c r="C59" s="66"/>
      <c r="D59" s="67">
        <f>D57+D42+D17</f>
        <v>123</v>
      </c>
      <c r="E59" s="68" t="s">
        <v>124</v>
      </c>
      <c r="F59" s="69">
        <f t="shared" ref="F59:AW59" si="9">F17+F42+F57+F58</f>
        <v>56</v>
      </c>
      <c r="G59" s="69">
        <f t="shared" si="9"/>
        <v>38</v>
      </c>
      <c r="H59" s="69">
        <f t="shared" si="9"/>
        <v>55</v>
      </c>
      <c r="I59" s="69">
        <f t="shared" si="9"/>
        <v>35</v>
      </c>
      <c r="J59" s="69">
        <f t="shared" si="9"/>
        <v>53</v>
      </c>
      <c r="K59" s="69">
        <f t="shared" si="9"/>
        <v>38</v>
      </c>
      <c r="L59" s="69">
        <f t="shared" si="9"/>
        <v>62</v>
      </c>
      <c r="M59" s="69">
        <f t="shared" si="9"/>
        <v>61</v>
      </c>
      <c r="N59" s="69">
        <f t="shared" si="9"/>
        <v>50</v>
      </c>
      <c r="O59" s="69">
        <f t="shared" si="9"/>
        <v>35</v>
      </c>
      <c r="P59" s="69">
        <f t="shared" si="9"/>
        <v>51</v>
      </c>
      <c r="Q59" s="69">
        <f t="shared" si="9"/>
        <v>61</v>
      </c>
      <c r="R59" s="69">
        <f t="shared" si="9"/>
        <v>40</v>
      </c>
      <c r="S59" s="69">
        <f t="shared" si="9"/>
        <v>40</v>
      </c>
      <c r="T59" s="69">
        <f t="shared" si="9"/>
        <v>47</v>
      </c>
      <c r="U59" s="69">
        <f t="shared" si="9"/>
        <v>34</v>
      </c>
      <c r="V59" s="69">
        <f t="shared" si="9"/>
        <v>41</v>
      </c>
      <c r="W59" s="69">
        <f t="shared" si="9"/>
        <v>67</v>
      </c>
      <c r="X59" s="69">
        <f t="shared" si="9"/>
        <v>47</v>
      </c>
      <c r="Y59" s="69">
        <f t="shared" si="9"/>
        <v>31</v>
      </c>
      <c r="Z59" s="69">
        <f t="shared" si="9"/>
        <v>51</v>
      </c>
      <c r="AA59" s="69">
        <f t="shared" si="9"/>
        <v>81</v>
      </c>
      <c r="AB59" s="69">
        <f t="shared" si="9"/>
        <v>65</v>
      </c>
      <c r="AC59" s="69">
        <f t="shared" si="9"/>
        <v>61</v>
      </c>
      <c r="AD59" s="69">
        <f t="shared" si="9"/>
        <v>55</v>
      </c>
      <c r="AE59" s="69">
        <f t="shared" si="9"/>
        <v>44</v>
      </c>
      <c r="AF59" s="69">
        <f t="shared" si="9"/>
        <v>43</v>
      </c>
      <c r="AG59" s="69">
        <f t="shared" si="9"/>
        <v>68</v>
      </c>
      <c r="AH59" s="69">
        <f t="shared" si="9"/>
        <v>50</v>
      </c>
      <c r="AI59" s="69">
        <f t="shared" si="9"/>
        <v>36</v>
      </c>
      <c r="AJ59" s="69">
        <f t="shared" si="9"/>
        <v>70</v>
      </c>
      <c r="AK59" s="69">
        <f t="shared" si="9"/>
        <v>0</v>
      </c>
      <c r="AL59" s="69">
        <f t="shared" si="9"/>
        <v>46</v>
      </c>
      <c r="AM59" s="69">
        <f t="shared" si="9"/>
        <v>75</v>
      </c>
      <c r="AN59" s="69">
        <f t="shared" si="9"/>
        <v>0</v>
      </c>
      <c r="AO59" s="69">
        <f t="shared" si="9"/>
        <v>49</v>
      </c>
      <c r="AP59" s="69">
        <f t="shared" si="9"/>
        <v>19</v>
      </c>
      <c r="AQ59" s="69">
        <f t="shared" si="9"/>
        <v>45</v>
      </c>
      <c r="AR59" s="69">
        <f t="shared" si="9"/>
        <v>34</v>
      </c>
      <c r="AS59" s="69">
        <f t="shared" si="9"/>
        <v>21</v>
      </c>
      <c r="AT59" s="69">
        <f t="shared" si="9"/>
        <v>26</v>
      </c>
      <c r="AU59" s="69">
        <f t="shared" si="9"/>
        <v>34</v>
      </c>
      <c r="AV59" s="69">
        <f t="shared" si="9"/>
        <v>52</v>
      </c>
      <c r="AW59" s="70">
        <f t="shared" si="9"/>
        <v>41</v>
      </c>
    </row>
    <row r="60" spans="1:49" ht="15" customHeight="1" x14ac:dyDescent="0.25">
      <c r="A60" s="71"/>
      <c r="B60" s="72"/>
      <c r="C60" s="73"/>
      <c r="D60" s="74"/>
      <c r="E60" s="75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7"/>
      <c r="T60" s="78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7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</row>
    <row r="61" spans="1:49" ht="16.5" customHeight="1" x14ac:dyDescent="0.25">
      <c r="A61" s="79"/>
      <c r="B61" s="79"/>
      <c r="C61" s="80"/>
      <c r="D61" s="81"/>
      <c r="E61" s="82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4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4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5"/>
    </row>
    <row r="62" spans="1:49" ht="16.95" customHeight="1" x14ac:dyDescent="0.25">
      <c r="A62" s="86"/>
      <c r="B62" s="86"/>
      <c r="C62" s="87"/>
      <c r="D62" s="88">
        <f>D59</f>
        <v>123</v>
      </c>
      <c r="E62" s="54" t="s">
        <v>125</v>
      </c>
      <c r="F62" s="89">
        <f t="shared" ref="F62:AW62" si="10">F59</f>
        <v>56</v>
      </c>
      <c r="G62" s="89">
        <f t="shared" si="10"/>
        <v>38</v>
      </c>
      <c r="H62" s="89">
        <f t="shared" si="10"/>
        <v>55</v>
      </c>
      <c r="I62" s="89">
        <f t="shared" si="10"/>
        <v>35</v>
      </c>
      <c r="J62" s="89">
        <f t="shared" si="10"/>
        <v>53</v>
      </c>
      <c r="K62" s="89">
        <f t="shared" si="10"/>
        <v>38</v>
      </c>
      <c r="L62" s="89">
        <f t="shared" si="10"/>
        <v>62</v>
      </c>
      <c r="M62" s="89">
        <f t="shared" si="10"/>
        <v>61</v>
      </c>
      <c r="N62" s="89">
        <f t="shared" si="10"/>
        <v>50</v>
      </c>
      <c r="O62" s="89">
        <f t="shared" si="10"/>
        <v>35</v>
      </c>
      <c r="P62" s="89">
        <f t="shared" si="10"/>
        <v>51</v>
      </c>
      <c r="Q62" s="89">
        <f t="shared" si="10"/>
        <v>61</v>
      </c>
      <c r="R62" s="89">
        <f t="shared" si="10"/>
        <v>40</v>
      </c>
      <c r="S62" s="89">
        <f t="shared" si="10"/>
        <v>40</v>
      </c>
      <c r="T62" s="89">
        <f t="shared" si="10"/>
        <v>47</v>
      </c>
      <c r="U62" s="89">
        <f t="shared" si="10"/>
        <v>34</v>
      </c>
      <c r="V62" s="89">
        <f t="shared" si="10"/>
        <v>41</v>
      </c>
      <c r="W62" s="89">
        <f t="shared" si="10"/>
        <v>67</v>
      </c>
      <c r="X62" s="89">
        <f t="shared" si="10"/>
        <v>47</v>
      </c>
      <c r="Y62" s="89">
        <f t="shared" si="10"/>
        <v>31</v>
      </c>
      <c r="Z62" s="89">
        <f t="shared" si="10"/>
        <v>51</v>
      </c>
      <c r="AA62" s="89">
        <f t="shared" si="10"/>
        <v>81</v>
      </c>
      <c r="AB62" s="89">
        <f t="shared" si="10"/>
        <v>65</v>
      </c>
      <c r="AC62" s="90">
        <f t="shared" si="10"/>
        <v>61</v>
      </c>
      <c r="AD62" s="89">
        <f t="shared" si="10"/>
        <v>55</v>
      </c>
      <c r="AE62" s="89">
        <f t="shared" si="10"/>
        <v>44</v>
      </c>
      <c r="AF62" s="89">
        <f t="shared" si="10"/>
        <v>43</v>
      </c>
      <c r="AG62" s="89">
        <f t="shared" si="10"/>
        <v>68</v>
      </c>
      <c r="AH62" s="89">
        <f t="shared" si="10"/>
        <v>50</v>
      </c>
      <c r="AI62" s="90">
        <f t="shared" si="10"/>
        <v>36</v>
      </c>
      <c r="AJ62" s="89">
        <f t="shared" si="10"/>
        <v>70</v>
      </c>
      <c r="AK62" s="89">
        <f t="shared" si="10"/>
        <v>0</v>
      </c>
      <c r="AL62" s="89">
        <f t="shared" si="10"/>
        <v>46</v>
      </c>
      <c r="AM62" s="89">
        <f t="shared" si="10"/>
        <v>75</v>
      </c>
      <c r="AN62" s="89">
        <f t="shared" si="10"/>
        <v>0</v>
      </c>
      <c r="AO62" s="89">
        <f t="shared" si="10"/>
        <v>49</v>
      </c>
      <c r="AP62" s="89">
        <f t="shared" si="10"/>
        <v>19</v>
      </c>
      <c r="AQ62" s="89">
        <f t="shared" si="10"/>
        <v>45</v>
      </c>
      <c r="AR62" s="90">
        <f t="shared" si="10"/>
        <v>34</v>
      </c>
      <c r="AS62" s="89">
        <f t="shared" si="10"/>
        <v>21</v>
      </c>
      <c r="AT62" s="89">
        <f t="shared" si="10"/>
        <v>26</v>
      </c>
      <c r="AU62" s="89">
        <f t="shared" si="10"/>
        <v>34</v>
      </c>
      <c r="AV62" s="89">
        <f t="shared" si="10"/>
        <v>52</v>
      </c>
      <c r="AW62" s="89">
        <f t="shared" si="10"/>
        <v>41</v>
      </c>
    </row>
    <row r="63" spans="1:49" ht="16.05" customHeight="1" x14ac:dyDescent="0.3">
      <c r="A63" s="86"/>
      <c r="B63" s="86"/>
      <c r="C63" s="91"/>
      <c r="D63" s="92"/>
      <c r="E63" s="93" t="s">
        <v>126</v>
      </c>
      <c r="F63" s="94">
        <f>F62*20/81</f>
        <v>13.82716049382716</v>
      </c>
      <c r="G63" s="94">
        <f t="shared" ref="G63:AW63" si="11">G62*20/81</f>
        <v>9.3827160493827169</v>
      </c>
      <c r="H63" s="94">
        <f t="shared" si="11"/>
        <v>13.580246913580247</v>
      </c>
      <c r="I63" s="94">
        <f t="shared" si="11"/>
        <v>8.6419753086419746</v>
      </c>
      <c r="J63" s="94">
        <f t="shared" si="11"/>
        <v>13.086419753086419</v>
      </c>
      <c r="K63" s="94">
        <f t="shared" si="11"/>
        <v>9.3827160493827169</v>
      </c>
      <c r="L63" s="94">
        <f t="shared" si="11"/>
        <v>15.308641975308642</v>
      </c>
      <c r="M63" s="94">
        <f t="shared" si="11"/>
        <v>15.061728395061728</v>
      </c>
      <c r="N63" s="94">
        <f t="shared" si="11"/>
        <v>12.345679012345679</v>
      </c>
      <c r="O63" s="94">
        <f t="shared" si="11"/>
        <v>8.6419753086419746</v>
      </c>
      <c r="P63" s="94">
        <f t="shared" si="11"/>
        <v>12.592592592592593</v>
      </c>
      <c r="Q63" s="94">
        <f t="shared" si="11"/>
        <v>15.061728395061728</v>
      </c>
      <c r="R63" s="94">
        <f t="shared" si="11"/>
        <v>9.8765432098765427</v>
      </c>
      <c r="S63" s="94">
        <f t="shared" si="11"/>
        <v>9.8765432098765427</v>
      </c>
      <c r="T63" s="94">
        <f t="shared" si="11"/>
        <v>11.604938271604938</v>
      </c>
      <c r="U63" s="94">
        <f t="shared" si="11"/>
        <v>8.3950617283950617</v>
      </c>
      <c r="V63" s="94">
        <f t="shared" si="11"/>
        <v>10.123456790123457</v>
      </c>
      <c r="W63" s="94">
        <f t="shared" si="11"/>
        <v>16.543209876543209</v>
      </c>
      <c r="X63" s="94">
        <f t="shared" si="11"/>
        <v>11.604938271604938</v>
      </c>
      <c r="Y63" s="94">
        <f t="shared" si="11"/>
        <v>7.6543209876543212</v>
      </c>
      <c r="Z63" s="94">
        <f t="shared" si="11"/>
        <v>12.592592592592593</v>
      </c>
      <c r="AA63" s="94">
        <f t="shared" si="11"/>
        <v>20</v>
      </c>
      <c r="AB63" s="94">
        <f t="shared" si="11"/>
        <v>16.049382716049383</v>
      </c>
      <c r="AC63" s="94">
        <f t="shared" si="11"/>
        <v>15.061728395061728</v>
      </c>
      <c r="AD63" s="94">
        <f t="shared" si="11"/>
        <v>13.580246913580247</v>
      </c>
      <c r="AE63" s="94">
        <f t="shared" si="11"/>
        <v>10.864197530864198</v>
      </c>
      <c r="AF63" s="94">
        <f t="shared" si="11"/>
        <v>10.617283950617283</v>
      </c>
      <c r="AG63" s="94">
        <f t="shared" si="11"/>
        <v>16.790123456790123</v>
      </c>
      <c r="AH63" s="94">
        <f t="shared" si="11"/>
        <v>12.345679012345679</v>
      </c>
      <c r="AI63" s="94">
        <f t="shared" si="11"/>
        <v>8.8888888888888893</v>
      </c>
      <c r="AJ63" s="94">
        <f t="shared" si="11"/>
        <v>17.283950617283949</v>
      </c>
      <c r="AK63" s="94">
        <f t="shared" si="11"/>
        <v>0</v>
      </c>
      <c r="AL63" s="94">
        <f t="shared" si="11"/>
        <v>11.358024691358025</v>
      </c>
      <c r="AM63" s="94">
        <f t="shared" si="11"/>
        <v>18.518518518518519</v>
      </c>
      <c r="AN63" s="94">
        <f t="shared" si="11"/>
        <v>0</v>
      </c>
      <c r="AO63" s="94">
        <f t="shared" si="11"/>
        <v>12.098765432098766</v>
      </c>
      <c r="AP63" s="94">
        <f t="shared" si="11"/>
        <v>4.6913580246913584</v>
      </c>
      <c r="AQ63" s="94">
        <f t="shared" si="11"/>
        <v>11.111111111111111</v>
      </c>
      <c r="AR63" s="94">
        <f t="shared" si="11"/>
        <v>8.3950617283950617</v>
      </c>
      <c r="AS63" s="94">
        <f t="shared" si="11"/>
        <v>5.1851851851851851</v>
      </c>
      <c r="AT63" s="94">
        <f t="shared" si="11"/>
        <v>6.4197530864197532</v>
      </c>
      <c r="AU63" s="94">
        <f t="shared" si="11"/>
        <v>8.3950617283950617</v>
      </c>
      <c r="AV63" s="94">
        <f t="shared" si="11"/>
        <v>12.839506172839506</v>
      </c>
      <c r="AW63" s="94">
        <f t="shared" si="11"/>
        <v>10.123456790123457</v>
      </c>
    </row>
    <row r="64" spans="1:49" ht="16.05" customHeight="1" x14ac:dyDescent="0.3">
      <c r="A64" s="95"/>
      <c r="B64" s="95"/>
      <c r="C64" s="96"/>
      <c r="D64" s="97"/>
      <c r="E64" s="98" t="s">
        <v>127</v>
      </c>
      <c r="F64" s="99">
        <f t="shared" ref="F64:AW64" si="12">RANK(F63,$F$63:$AW$63)</f>
        <v>11</v>
      </c>
      <c r="G64" s="100">
        <f t="shared" si="12"/>
        <v>31</v>
      </c>
      <c r="H64" s="99">
        <f t="shared" si="12"/>
        <v>12</v>
      </c>
      <c r="I64" s="99">
        <f t="shared" si="12"/>
        <v>34</v>
      </c>
      <c r="J64" s="99">
        <f t="shared" si="12"/>
        <v>14</v>
      </c>
      <c r="K64" s="99">
        <f t="shared" si="12"/>
        <v>31</v>
      </c>
      <c r="L64" s="99">
        <f t="shared" si="12"/>
        <v>7</v>
      </c>
      <c r="M64" s="99">
        <f t="shared" si="12"/>
        <v>8</v>
      </c>
      <c r="N64" s="99">
        <f t="shared" si="12"/>
        <v>18</v>
      </c>
      <c r="O64" s="99">
        <f t="shared" si="12"/>
        <v>34</v>
      </c>
      <c r="P64" s="99">
        <f t="shared" si="12"/>
        <v>16</v>
      </c>
      <c r="Q64" s="99">
        <f t="shared" si="12"/>
        <v>8</v>
      </c>
      <c r="R64" s="99">
        <f t="shared" si="12"/>
        <v>29</v>
      </c>
      <c r="S64" s="99">
        <f t="shared" si="12"/>
        <v>29</v>
      </c>
      <c r="T64" s="99">
        <f t="shared" si="12"/>
        <v>21</v>
      </c>
      <c r="U64" s="99">
        <f t="shared" si="12"/>
        <v>36</v>
      </c>
      <c r="V64" s="99">
        <f t="shared" si="12"/>
        <v>27</v>
      </c>
      <c r="W64" s="99">
        <f t="shared" ref="W64" si="13">RANK(W63,$F$63:$AW$63)</f>
        <v>5</v>
      </c>
      <c r="X64" s="99">
        <f t="shared" si="12"/>
        <v>21</v>
      </c>
      <c r="Y64" s="100">
        <f t="shared" si="12"/>
        <v>39</v>
      </c>
      <c r="Z64" s="99">
        <f t="shared" si="12"/>
        <v>16</v>
      </c>
      <c r="AA64" s="99">
        <f t="shared" ref="AA64" si="14">RANK(AA63,$F$63:$AW$63)</f>
        <v>1</v>
      </c>
      <c r="AB64" s="100">
        <f t="shared" si="12"/>
        <v>6</v>
      </c>
      <c r="AC64" s="100">
        <f t="shared" si="12"/>
        <v>8</v>
      </c>
      <c r="AD64" s="99">
        <f t="shared" si="12"/>
        <v>12</v>
      </c>
      <c r="AE64" s="99">
        <f t="shared" si="12"/>
        <v>25</v>
      </c>
      <c r="AF64" s="100">
        <f t="shared" si="12"/>
        <v>26</v>
      </c>
      <c r="AG64" s="99">
        <f t="shared" si="12"/>
        <v>4</v>
      </c>
      <c r="AH64" s="100">
        <f t="shared" si="12"/>
        <v>18</v>
      </c>
      <c r="AI64" s="100">
        <f t="shared" si="12"/>
        <v>33</v>
      </c>
      <c r="AJ64" s="100">
        <f t="shared" si="12"/>
        <v>3</v>
      </c>
      <c r="AK64" s="100">
        <f t="shared" si="12"/>
        <v>43</v>
      </c>
      <c r="AL64" s="100">
        <f t="shared" si="12"/>
        <v>23</v>
      </c>
      <c r="AM64" s="99">
        <f t="shared" si="12"/>
        <v>2</v>
      </c>
      <c r="AN64" s="99">
        <f t="shared" si="12"/>
        <v>43</v>
      </c>
      <c r="AO64" s="99">
        <f t="shared" si="12"/>
        <v>20</v>
      </c>
      <c r="AP64" s="100">
        <f t="shared" si="12"/>
        <v>42</v>
      </c>
      <c r="AQ64" s="99">
        <f t="shared" si="12"/>
        <v>24</v>
      </c>
      <c r="AR64" s="100">
        <f t="shared" si="12"/>
        <v>36</v>
      </c>
      <c r="AS64" s="99">
        <f t="shared" si="12"/>
        <v>41</v>
      </c>
      <c r="AT64" s="99">
        <f t="shared" si="12"/>
        <v>40</v>
      </c>
      <c r="AU64" s="99">
        <f t="shared" si="12"/>
        <v>36</v>
      </c>
      <c r="AV64" s="99">
        <f t="shared" si="12"/>
        <v>15</v>
      </c>
      <c r="AW64" s="99">
        <f t="shared" si="12"/>
        <v>27</v>
      </c>
    </row>
    <row r="66" spans="5:7" ht="12.75" customHeight="1" x14ac:dyDescent="0.25">
      <c r="E66" s="1" t="s">
        <v>202</v>
      </c>
      <c r="G66" s="131">
        <f>SUM(F63:AW63)/42</f>
        <v>11.80482069370958</v>
      </c>
    </row>
  </sheetData>
  <conditionalFormatting sqref="D59:D62 F2:AW62">
    <cfRule type="cellIs" dxfId="0" priority="1" stopIfTrue="1" operator="greaterThan">
      <formula>$D2</formula>
    </cfRule>
  </conditionalFormatting>
  <pageMargins left="0.39370100000000002" right="0.21259800000000001" top="0.19685" bottom="0.19685" header="0.19685" footer="0.19685"/>
  <pageSetup scale="67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"/>
  <sheetViews>
    <sheetView showGridLines="0" workbookViewId="0"/>
  </sheetViews>
  <sheetFormatPr baseColWidth="10" defaultColWidth="16.33203125" defaultRowHeight="18" customHeight="1" x14ac:dyDescent="0.25"/>
  <cols>
    <col min="1" max="2" width="16.33203125" style="101" customWidth="1"/>
    <col min="3" max="3" width="7.88671875" style="101" customWidth="1"/>
    <col min="4" max="4" width="6.33203125" style="101" customWidth="1"/>
    <col min="5" max="256" width="16.33203125" style="101" customWidth="1"/>
  </cols>
  <sheetData>
    <row r="1" spans="1:4" ht="28.05" customHeight="1" x14ac:dyDescent="0.25">
      <c r="A1" s="130" t="s">
        <v>128</v>
      </c>
      <c r="B1" s="130"/>
      <c r="C1" s="130"/>
      <c r="D1" s="130"/>
    </row>
    <row r="2" spans="1:4" ht="15.3" customHeight="1" x14ac:dyDescent="0.3">
      <c r="A2" s="102" t="s">
        <v>129</v>
      </c>
      <c r="B2" s="103">
        <f>AVERAGE('Feuil1 - Tableau 1'!F63:AW63)</f>
        <v>11.268237934904599</v>
      </c>
      <c r="C2" s="104" t="s">
        <v>130</v>
      </c>
      <c r="D2" s="105">
        <f>COUNTIF('Feuil1 - Tableau 1'!F$63:AW$63,"&gt;=0")-COUNTIF('Feuil1 - Tableau 1'!F$63:AW$63,"&gt;=2")</f>
        <v>2</v>
      </c>
    </row>
    <row r="3" spans="1:4" ht="15.3" customHeight="1" x14ac:dyDescent="0.3">
      <c r="A3" s="106" t="s">
        <v>131</v>
      </c>
      <c r="B3" s="107">
        <f>STDEV('Feuil1 - Tableau 1'!F63:AW63)</f>
        <v>4.2169387702034831</v>
      </c>
      <c r="C3" s="104" t="s">
        <v>132</v>
      </c>
      <c r="D3" s="105">
        <f>COUNTIF('Feuil1 - Tableau 1'!F$63:AW$63,"&gt;=2")-COUNTIF('Feuil1 - Tableau 1'!F$63:AW$63,"&gt;=4")</f>
        <v>0</v>
      </c>
    </row>
    <row r="4" spans="1:4" ht="20.399999999999999" customHeight="1" x14ac:dyDescent="0.25">
      <c r="A4" s="108"/>
      <c r="B4" s="108"/>
      <c r="C4" s="109">
        <v>42159</v>
      </c>
      <c r="D4" s="105">
        <f>COUNTIF('Feuil1 - Tableau 1'!F$63:AW$63,"&gt;=4")-COUNTIF('Feuil1 - Tableau 1'!F$63:AW$63,"&gt;=6")</f>
        <v>2</v>
      </c>
    </row>
    <row r="5" spans="1:4" ht="15.9" customHeight="1" x14ac:dyDescent="0.25">
      <c r="A5" s="110" t="s">
        <v>133</v>
      </c>
      <c r="B5" s="111">
        <f>MAX('Feuil1 - Tableau 1'!F63:AU63)</f>
        <v>20</v>
      </c>
      <c r="C5" s="112">
        <v>42222</v>
      </c>
      <c r="D5" s="105">
        <f>COUNTIF('Feuil1 - Tableau 1'!F$63:AW$63,"&gt;=6")-COUNTIF('Feuil1 - Tableau 1'!F$63:AW$63,"&gt;=8")</f>
        <v>2</v>
      </c>
    </row>
    <row r="6" spans="1:4" ht="15.9" customHeight="1" x14ac:dyDescent="0.25">
      <c r="A6" s="113" t="s">
        <v>134</v>
      </c>
      <c r="B6" s="114">
        <f>MIN('Feuil1 - Tableau 1'!F63:AT63)</f>
        <v>0</v>
      </c>
      <c r="C6" s="104" t="s">
        <v>135</v>
      </c>
      <c r="D6" s="105">
        <f>COUNTIF('Feuil1 - Tableau 1'!F$63:AW$63,"&gt;=8")-COUNTIF('Feuil1 - Tableau 1'!F$63:AW$63,"&gt;=10")</f>
        <v>10</v>
      </c>
    </row>
    <row r="7" spans="1:4" ht="20.399999999999999" customHeight="1" x14ac:dyDescent="0.25">
      <c r="A7" s="115"/>
      <c r="B7" s="115"/>
      <c r="C7" s="116" t="s">
        <v>136</v>
      </c>
      <c r="D7" s="105">
        <f>COUNTIF('Feuil1 - Tableau 1'!F$63:AW$63,"&gt;=10")-COUNTIF('Feuil1 - Tableau 1'!F$63:AW$63,"&gt;=12")</f>
        <v>8</v>
      </c>
    </row>
    <row r="8" spans="1:4" ht="20.399999999999999" customHeight="1" x14ac:dyDescent="0.25">
      <c r="A8" s="108"/>
      <c r="B8" s="108"/>
      <c r="C8" s="116" t="s">
        <v>137</v>
      </c>
      <c r="D8" s="105">
        <f>COUNTIF('Feuil1 - Tableau 1'!F$63:AW$63,"&gt;=12")-COUNTIF('Feuil1 - Tableau 1'!F$63:AW$63,"&gt;=14")</f>
        <v>10</v>
      </c>
    </row>
    <row r="9" spans="1:4" ht="20.399999999999999" customHeight="1" x14ac:dyDescent="0.25">
      <c r="A9" s="115"/>
      <c r="B9" s="115"/>
      <c r="C9" s="116" t="s">
        <v>138</v>
      </c>
      <c r="D9" s="105">
        <f>COUNTIF('Feuil1 - Tableau 1'!F$63:AW$63,"&gt;=14")-COUNTIF('Feuil1 - Tableau 1'!F$63:AW$63,"&gt;=16")</f>
        <v>4</v>
      </c>
    </row>
    <row r="10" spans="1:4" ht="20.399999999999999" customHeight="1" x14ac:dyDescent="0.25">
      <c r="A10" s="108"/>
      <c r="B10" s="108"/>
      <c r="C10" s="116" t="s">
        <v>139</v>
      </c>
      <c r="D10" s="105">
        <f>COUNTIF('Feuil1 - Tableau 1'!F$63:AW$63,"&gt;=16")-COUNTIF('Feuil1 - Tableau 1'!F$63:AW$63,"&gt;=18")</f>
        <v>4</v>
      </c>
    </row>
    <row r="11" spans="1:4" ht="20.399999999999999" customHeight="1" x14ac:dyDescent="0.25">
      <c r="A11" s="115"/>
      <c r="B11" s="115"/>
      <c r="C11" s="116" t="s">
        <v>140</v>
      </c>
      <c r="D11" s="105">
        <f>COUNTIF('Feuil1 - Tableau 1'!F$63:AW$63,"&gt;=18")</f>
        <v>2</v>
      </c>
    </row>
  </sheetData>
  <mergeCells count="1">
    <mergeCell ref="A1:D1"/>
  </mergeCells>
  <pageMargins left="0.39370100000000002" right="0.21259800000000001" top="0.19685" bottom="0.19685" header="0.19685" footer="0.19685"/>
  <pageSetup scale="67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0" defaultRowHeight="13.05" customHeight="1" x14ac:dyDescent="0.25"/>
  <cols>
    <col min="1" max="256" width="10" customWidth="1"/>
  </cols>
  <sheetData/>
  <pageMargins left="0.39370100000000002" right="0.21259800000000001" top="0.19685" bottom="0.19685" header="0.19685" footer="0.19685"/>
  <pageSetup scale="67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6"/>
  <sheetViews>
    <sheetView showGridLines="0" workbookViewId="0"/>
  </sheetViews>
  <sheetFormatPr baseColWidth="10" defaultColWidth="16.33203125" defaultRowHeight="18" customHeight="1" x14ac:dyDescent="0.25"/>
  <cols>
    <col min="1" max="256" width="16.33203125" style="117" customWidth="1"/>
  </cols>
  <sheetData>
    <row r="1" spans="1:3" ht="20.399999999999999" customHeight="1" x14ac:dyDescent="0.3">
      <c r="A1" s="118" t="s">
        <v>3</v>
      </c>
      <c r="B1" s="119">
        <f>'Feuil1 - Tableau 1'!F63</f>
        <v>13.82716049382716</v>
      </c>
      <c r="C1" s="120">
        <f t="shared" ref="C1:C17" si="0">RANK(B1,$B$1:$B$44)</f>
        <v>9</v>
      </c>
    </row>
    <row r="2" spans="1:3" ht="20.399999999999999" customHeight="1" x14ac:dyDescent="0.3">
      <c r="A2" s="118" t="s">
        <v>4</v>
      </c>
      <c r="B2" s="121">
        <f>'Feuil1 - Tableau 1'!G63</f>
        <v>9.3827160493827169</v>
      </c>
      <c r="C2" s="122">
        <f t="shared" si="0"/>
        <v>28</v>
      </c>
    </row>
    <row r="3" spans="1:3" ht="20.399999999999999" customHeight="1" x14ac:dyDescent="0.3">
      <c r="A3" s="118" t="s">
        <v>5</v>
      </c>
      <c r="B3" s="119">
        <f>'Feuil1 - Tableau 1'!H63</f>
        <v>13.580246913580247</v>
      </c>
      <c r="C3" s="120">
        <f t="shared" si="0"/>
        <v>10</v>
      </c>
    </row>
    <row r="4" spans="1:3" ht="20.399999999999999" customHeight="1" x14ac:dyDescent="0.3">
      <c r="A4" s="118" t="s">
        <v>6</v>
      </c>
      <c r="B4" s="121">
        <f>'Feuil1 - Tableau 1'!I63</f>
        <v>8.6419753086419746</v>
      </c>
      <c r="C4" s="122">
        <f t="shared" si="0"/>
        <v>31</v>
      </c>
    </row>
    <row r="5" spans="1:3" ht="20.399999999999999" customHeight="1" x14ac:dyDescent="0.3">
      <c r="A5" s="118" t="s">
        <v>7</v>
      </c>
      <c r="B5" s="119">
        <f>'Feuil1 - Tableau 1'!J63</f>
        <v>13.086419753086419</v>
      </c>
      <c r="C5" s="120">
        <f t="shared" si="0"/>
        <v>12</v>
      </c>
    </row>
    <row r="6" spans="1:3" ht="20.399999999999999" customHeight="1" x14ac:dyDescent="0.3">
      <c r="A6" s="118" t="s">
        <v>8</v>
      </c>
      <c r="B6" s="121">
        <f>'Feuil1 - Tableau 1'!K63</f>
        <v>9.3827160493827169</v>
      </c>
      <c r="C6" s="122">
        <f t="shared" si="0"/>
        <v>28</v>
      </c>
    </row>
    <row r="7" spans="1:3" ht="20.399999999999999" customHeight="1" x14ac:dyDescent="0.3">
      <c r="A7" s="118" t="s">
        <v>9</v>
      </c>
      <c r="B7" s="119">
        <f>'Feuil1 - Tableau 1'!L63</f>
        <v>15.308641975308642</v>
      </c>
      <c r="C7" s="120">
        <f t="shared" si="0"/>
        <v>5</v>
      </c>
    </row>
    <row r="8" spans="1:3" ht="20.399999999999999" customHeight="1" x14ac:dyDescent="0.3">
      <c r="A8" s="118" t="s">
        <v>10</v>
      </c>
      <c r="B8" s="121">
        <f>'Feuil1 - Tableau 1'!M63</f>
        <v>15.061728395061728</v>
      </c>
      <c r="C8" s="122">
        <f t="shared" si="0"/>
        <v>6</v>
      </c>
    </row>
    <row r="9" spans="1:3" ht="20.399999999999999" customHeight="1" x14ac:dyDescent="0.3">
      <c r="A9" s="118" t="s">
        <v>11</v>
      </c>
      <c r="B9" s="119">
        <f>'Feuil1 - Tableau 1'!N63</f>
        <v>12.345679012345679</v>
      </c>
      <c r="C9" s="120">
        <f t="shared" si="0"/>
        <v>15</v>
      </c>
    </row>
    <row r="10" spans="1:3" ht="20.399999999999999" customHeight="1" x14ac:dyDescent="0.3">
      <c r="A10" s="118" t="s">
        <v>12</v>
      </c>
      <c r="B10" s="121">
        <f>'Feuil1 - Tableau 1'!O63</f>
        <v>8.6419753086419746</v>
      </c>
      <c r="C10" s="122">
        <f t="shared" si="0"/>
        <v>31</v>
      </c>
    </row>
    <row r="11" spans="1:3" ht="20.399999999999999" customHeight="1" x14ac:dyDescent="0.3">
      <c r="A11" s="118" t="s">
        <v>13</v>
      </c>
      <c r="B11" s="119">
        <f>'Feuil1 - Tableau 1'!P63</f>
        <v>12.592592592592593</v>
      </c>
      <c r="C11" s="120">
        <f t="shared" si="0"/>
        <v>13</v>
      </c>
    </row>
    <row r="12" spans="1:3" ht="20.399999999999999" customHeight="1" x14ac:dyDescent="0.3">
      <c r="A12" s="118" t="s">
        <v>14</v>
      </c>
      <c r="B12" s="121">
        <f>'Feuil1 - Tableau 1'!Q63</f>
        <v>15.061728395061728</v>
      </c>
      <c r="C12" s="122">
        <f t="shared" si="0"/>
        <v>6</v>
      </c>
    </row>
    <row r="13" spans="1:3" ht="20.399999999999999" customHeight="1" x14ac:dyDescent="0.3">
      <c r="A13" s="118" t="s">
        <v>15</v>
      </c>
      <c r="B13" s="119">
        <f>'Feuil1 - Tableau 1'!R63</f>
        <v>9.8765432098765427</v>
      </c>
      <c r="C13" s="120">
        <f t="shared" si="0"/>
        <v>26</v>
      </c>
    </row>
    <row r="14" spans="1:3" ht="20.399999999999999" customHeight="1" x14ac:dyDescent="0.3">
      <c r="A14" s="118" t="s">
        <v>16</v>
      </c>
      <c r="B14" s="121">
        <f>'Feuil1 - Tableau 1'!S63</f>
        <v>9.8765432098765427</v>
      </c>
      <c r="C14" s="122">
        <f t="shared" si="0"/>
        <v>26</v>
      </c>
    </row>
    <row r="15" spans="1:3" ht="20.399999999999999" customHeight="1" x14ac:dyDescent="0.3">
      <c r="A15" s="118" t="s">
        <v>17</v>
      </c>
      <c r="B15" s="119">
        <f>'Feuil1 - Tableau 1'!T63</f>
        <v>11.604938271604938</v>
      </c>
      <c r="C15" s="120">
        <f t="shared" si="0"/>
        <v>18</v>
      </c>
    </row>
    <row r="16" spans="1:3" ht="20.399999999999999" customHeight="1" x14ac:dyDescent="0.3">
      <c r="A16" s="118" t="s">
        <v>18</v>
      </c>
      <c r="B16" s="121">
        <f>'Feuil1 - Tableau 1'!U63</f>
        <v>8.3950617283950617</v>
      </c>
      <c r="C16" s="122">
        <f t="shared" si="0"/>
        <v>33</v>
      </c>
    </row>
    <row r="17" spans="1:3" ht="20.399999999999999" customHeight="1" x14ac:dyDescent="0.3">
      <c r="A17" s="118" t="s">
        <v>19</v>
      </c>
      <c r="B17" s="119">
        <f>'Feuil1 - Tableau 1'!V63</f>
        <v>10.123456790123457</v>
      </c>
      <c r="C17" s="120">
        <f t="shared" si="0"/>
        <v>24</v>
      </c>
    </row>
    <row r="18" spans="1:3" ht="20.399999999999999" customHeight="1" x14ac:dyDescent="0.3">
      <c r="A18" s="118" t="s">
        <v>20</v>
      </c>
      <c r="B18" s="115"/>
      <c r="C18" s="122"/>
    </row>
    <row r="19" spans="1:3" ht="20.399999999999999" customHeight="1" x14ac:dyDescent="0.3">
      <c r="A19" s="118" t="s">
        <v>21</v>
      </c>
      <c r="B19" s="119">
        <f>'Feuil1 - Tableau 1'!X63</f>
        <v>11.604938271604938</v>
      </c>
      <c r="C19" s="120">
        <f>RANK(B19,$B$1:$B$44)</f>
        <v>18</v>
      </c>
    </row>
    <row r="20" spans="1:3" ht="20.399999999999999" customHeight="1" x14ac:dyDescent="0.3">
      <c r="A20" s="118" t="s">
        <v>22</v>
      </c>
      <c r="B20" s="121">
        <f>'Feuil1 - Tableau 1'!Y63</f>
        <v>7.6543209876543212</v>
      </c>
      <c r="C20" s="122">
        <f>RANK(B20,$B$1:$B$44)</f>
        <v>35</v>
      </c>
    </row>
    <row r="21" spans="1:3" ht="20.399999999999999" customHeight="1" x14ac:dyDescent="0.3">
      <c r="A21" s="118" t="s">
        <v>23</v>
      </c>
      <c r="B21" s="119">
        <f>'Feuil1 - Tableau 1'!Z63</f>
        <v>12.592592592592593</v>
      </c>
      <c r="C21" s="120">
        <f>RANK(B21,$B$1:$B$44)</f>
        <v>13</v>
      </c>
    </row>
    <row r="22" spans="1:3" ht="20.399999999999999" customHeight="1" x14ac:dyDescent="0.3">
      <c r="A22" s="118" t="s">
        <v>24</v>
      </c>
      <c r="B22" s="115"/>
      <c r="C22" s="122"/>
    </row>
    <row r="23" spans="1:3" ht="20.399999999999999" customHeight="1" x14ac:dyDescent="0.3">
      <c r="A23" s="118" t="s">
        <v>25</v>
      </c>
      <c r="B23" s="119">
        <f>'Feuil1 - Tableau 1'!AB63</f>
        <v>16.049382716049383</v>
      </c>
      <c r="C23" s="120">
        <f t="shared" ref="C23:C41" si="1">RANK(B23,$B$1:$B$44)</f>
        <v>4</v>
      </c>
    </row>
    <row r="24" spans="1:3" ht="20.399999999999999" customHeight="1" x14ac:dyDescent="0.3">
      <c r="A24" s="118" t="s">
        <v>26</v>
      </c>
      <c r="B24" s="121">
        <f>'Feuil1 - Tableau 1'!AC63</f>
        <v>15.061728395061728</v>
      </c>
      <c r="C24" s="122">
        <f t="shared" si="1"/>
        <v>6</v>
      </c>
    </row>
    <row r="25" spans="1:3" ht="20.399999999999999" customHeight="1" x14ac:dyDescent="0.3">
      <c r="A25" s="118" t="s">
        <v>27</v>
      </c>
      <c r="B25" s="119">
        <f>'Feuil1 - Tableau 1'!AD63</f>
        <v>13.580246913580247</v>
      </c>
      <c r="C25" s="120">
        <f t="shared" si="1"/>
        <v>10</v>
      </c>
    </row>
    <row r="26" spans="1:3" ht="20.399999999999999" customHeight="1" x14ac:dyDescent="0.3">
      <c r="A26" s="118" t="s">
        <v>28</v>
      </c>
      <c r="B26" s="121">
        <f>'Feuil1 - Tableau 1'!AE63</f>
        <v>10.864197530864198</v>
      </c>
      <c r="C26" s="122">
        <f t="shared" si="1"/>
        <v>22</v>
      </c>
    </row>
    <row r="27" spans="1:3" ht="20.399999999999999" customHeight="1" x14ac:dyDescent="0.3">
      <c r="A27" s="118" t="s">
        <v>29</v>
      </c>
      <c r="B27" s="119">
        <f>'Feuil1 - Tableau 1'!AF63</f>
        <v>10.617283950617283</v>
      </c>
      <c r="C27" s="120">
        <f t="shared" si="1"/>
        <v>23</v>
      </c>
    </row>
    <row r="28" spans="1:3" ht="20.399999999999999" customHeight="1" x14ac:dyDescent="0.3">
      <c r="A28" s="118" t="s">
        <v>30</v>
      </c>
      <c r="B28" s="121">
        <f>'Feuil1 - Tableau 1'!AG63</f>
        <v>16.790123456790123</v>
      </c>
      <c r="C28" s="122">
        <f t="shared" si="1"/>
        <v>3</v>
      </c>
    </row>
    <row r="29" spans="1:3" ht="20.399999999999999" customHeight="1" x14ac:dyDescent="0.3">
      <c r="A29" s="118" t="s">
        <v>31</v>
      </c>
      <c r="B29" s="119">
        <f>'Feuil1 - Tableau 1'!AH63</f>
        <v>12.345679012345679</v>
      </c>
      <c r="C29" s="120">
        <f t="shared" si="1"/>
        <v>15</v>
      </c>
    </row>
    <row r="30" spans="1:3" ht="20.399999999999999" customHeight="1" x14ac:dyDescent="0.3">
      <c r="A30" s="118" t="s">
        <v>32</v>
      </c>
      <c r="B30" s="121">
        <f>'Feuil1 - Tableau 1'!AI63</f>
        <v>8.8888888888888893</v>
      </c>
      <c r="C30" s="122">
        <f t="shared" si="1"/>
        <v>30</v>
      </c>
    </row>
    <row r="31" spans="1:3" ht="20.399999999999999" customHeight="1" x14ac:dyDescent="0.3">
      <c r="A31" s="118" t="s">
        <v>33</v>
      </c>
      <c r="B31" s="119">
        <f>'Feuil1 - Tableau 1'!AJ63</f>
        <v>17.283950617283949</v>
      </c>
      <c r="C31" s="120">
        <f t="shared" si="1"/>
        <v>2</v>
      </c>
    </row>
    <row r="32" spans="1:3" ht="20.399999999999999" customHeight="1" x14ac:dyDescent="0.3">
      <c r="A32" s="118" t="s">
        <v>34</v>
      </c>
      <c r="B32" s="121">
        <f>'Feuil1 - Tableau 1'!AK63</f>
        <v>0</v>
      </c>
      <c r="C32" s="122">
        <f t="shared" si="1"/>
        <v>39</v>
      </c>
    </row>
    <row r="33" spans="1:3" ht="20.399999999999999" customHeight="1" x14ac:dyDescent="0.3">
      <c r="A33" s="118" t="s">
        <v>35</v>
      </c>
      <c r="B33" s="119">
        <f>'Feuil1 - Tableau 1'!AL63</f>
        <v>11.358024691358025</v>
      </c>
      <c r="C33" s="120">
        <f t="shared" si="1"/>
        <v>20</v>
      </c>
    </row>
    <row r="34" spans="1:3" ht="20.399999999999999" customHeight="1" x14ac:dyDescent="0.3">
      <c r="A34" s="118" t="s">
        <v>36</v>
      </c>
      <c r="B34" s="121">
        <f>'Feuil1 - Tableau 1'!AM63</f>
        <v>18.518518518518519</v>
      </c>
      <c r="C34" s="122">
        <f t="shared" si="1"/>
        <v>1</v>
      </c>
    </row>
    <row r="35" spans="1:3" ht="20.399999999999999" customHeight="1" x14ac:dyDescent="0.3">
      <c r="A35" s="118" t="s">
        <v>37</v>
      </c>
      <c r="B35" s="119">
        <f>'Feuil1 - Tableau 1'!AN63</f>
        <v>0</v>
      </c>
      <c r="C35" s="120">
        <f t="shared" si="1"/>
        <v>39</v>
      </c>
    </row>
    <row r="36" spans="1:3" ht="20.399999999999999" customHeight="1" x14ac:dyDescent="0.3">
      <c r="A36" s="118" t="s">
        <v>38</v>
      </c>
      <c r="B36" s="121">
        <f>'Feuil1 - Tableau 1'!AO63</f>
        <v>12.098765432098766</v>
      </c>
      <c r="C36" s="122">
        <f t="shared" si="1"/>
        <v>17</v>
      </c>
    </row>
    <row r="37" spans="1:3" ht="20.399999999999999" customHeight="1" x14ac:dyDescent="0.3">
      <c r="A37" s="118" t="s">
        <v>39</v>
      </c>
      <c r="B37" s="119">
        <f>'Feuil1 - Tableau 1'!AP63</f>
        <v>4.6913580246913584</v>
      </c>
      <c r="C37" s="120">
        <f t="shared" si="1"/>
        <v>38</v>
      </c>
    </row>
    <row r="38" spans="1:3" ht="20.399999999999999" customHeight="1" x14ac:dyDescent="0.3">
      <c r="A38" s="118" t="s">
        <v>40</v>
      </c>
      <c r="B38" s="121">
        <f>'Feuil1 - Tableau 1'!AQ63</f>
        <v>11.111111111111111</v>
      </c>
      <c r="C38" s="122">
        <f t="shared" si="1"/>
        <v>21</v>
      </c>
    </row>
    <row r="39" spans="1:3" ht="20.399999999999999" customHeight="1" x14ac:dyDescent="0.3">
      <c r="A39" s="118" t="s">
        <v>41</v>
      </c>
      <c r="B39" s="119">
        <f>'Feuil1 - Tableau 1'!AR63</f>
        <v>8.3950617283950617</v>
      </c>
      <c r="C39" s="120">
        <f t="shared" si="1"/>
        <v>33</v>
      </c>
    </row>
    <row r="40" spans="1:3" ht="20.399999999999999" customHeight="1" x14ac:dyDescent="0.3">
      <c r="A40" s="118" t="s">
        <v>42</v>
      </c>
      <c r="B40" s="121">
        <f>'Feuil1 - Tableau 1'!AS63</f>
        <v>5.1851851851851851</v>
      </c>
      <c r="C40" s="122">
        <f t="shared" si="1"/>
        <v>37</v>
      </c>
    </row>
    <row r="41" spans="1:3" ht="20.399999999999999" customHeight="1" x14ac:dyDescent="0.3">
      <c r="A41" s="118" t="s">
        <v>43</v>
      </c>
      <c r="B41" s="119">
        <f>'Feuil1 - Tableau 1'!AT63</f>
        <v>6.4197530864197532</v>
      </c>
      <c r="C41" s="120">
        <f t="shared" si="1"/>
        <v>36</v>
      </c>
    </row>
    <row r="42" spans="1:3" ht="20.399999999999999" customHeight="1" x14ac:dyDescent="0.3">
      <c r="A42" s="118" t="s">
        <v>44</v>
      </c>
      <c r="B42" s="121"/>
      <c r="C42" s="122"/>
    </row>
    <row r="43" spans="1:3" ht="20.399999999999999" customHeight="1" x14ac:dyDescent="0.3">
      <c r="A43" s="118" t="s">
        <v>45</v>
      </c>
      <c r="B43" s="108"/>
      <c r="C43" s="120"/>
    </row>
    <row r="44" spans="1:3" ht="21.15" customHeight="1" x14ac:dyDescent="0.3">
      <c r="A44" s="123" t="s">
        <v>46</v>
      </c>
      <c r="B44" s="121">
        <f>'Feuil1 - Tableau 1'!AW63</f>
        <v>10.123456790123457</v>
      </c>
      <c r="C44" s="122">
        <f>RANK(B44,$B$1:$B$44)</f>
        <v>24</v>
      </c>
    </row>
    <row r="45" spans="1:3" ht="21.15" customHeight="1" x14ac:dyDescent="0.25">
      <c r="A45" s="124" t="s">
        <v>141</v>
      </c>
      <c r="B45" s="119">
        <f>AVERAGE(B1:B44)</f>
        <v>10.950617283950617</v>
      </c>
      <c r="C45" s="108"/>
    </row>
    <row r="46" spans="1:3" ht="20.399999999999999" customHeight="1" x14ac:dyDescent="0.25">
      <c r="A46" s="125" t="s">
        <v>142</v>
      </c>
      <c r="B46" s="121">
        <f>STDEV(B1:B44)</f>
        <v>4.0693421732244417</v>
      </c>
      <c r="C46" s="115"/>
    </row>
  </sheetData>
  <pageMargins left="1" right="1" top="1" bottom="1" header="0.25" footer="0.25"/>
  <pageSetup scale="68"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Feuil1 - Tableau 1</vt:lpstr>
      <vt:lpstr>Feuil1 - Bilan</vt:lpstr>
      <vt:lpstr>Feuil1 - Dessins</vt:lpstr>
      <vt:lpstr>Feuille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Serge</cp:lastModifiedBy>
  <dcterms:modified xsi:type="dcterms:W3CDTF">2018-06-14T12:50:28Z</dcterms:modified>
</cp:coreProperties>
</file>